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</sheets>
  <definedNames>
    <definedName name="_xlnm.Print_Area" localSheetId="1">'Навчальний план'!$A$1:$Z$173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<sst xmlns="http://schemas.openxmlformats.org/spreadsheetml/2006/main" count="467" uniqueCount="274">
  <si>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</si>
  <si>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</si>
  <si>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</si>
  <si>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</si>
  <si>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</si>
  <si>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</si>
  <si>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</si>
  <si>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</si>
  <si>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</si>
  <si>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</si>
  <si>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</si>
  <si>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</si>
  <si>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</si>
  <si>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</si>
  <si>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</si>
  <si>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</si>
  <si>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</si>
  <si>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</si>
  <si>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</si>
  <si>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</si>
  <si>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</si>
  <si>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</si>
  <si>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</si>
  <si>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</si>
  <si>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</si>
  <si>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ЗАТВЕРДЖУЮ</t>
  </si>
  <si>
    <t>Ректор __________________</t>
  </si>
  <si>
    <t>Донбаська державна машинобудівна академія</t>
  </si>
  <si>
    <t>С</t>
  </si>
  <si>
    <t>К</t>
  </si>
  <si>
    <t>П</t>
  </si>
  <si>
    <t>Екзаменаційна сесія</t>
  </si>
  <si>
    <t>Дипломне проектування</t>
  </si>
  <si>
    <t>Всього</t>
  </si>
  <si>
    <t>Триместр</t>
  </si>
  <si>
    <t>Комп'ютерна</t>
  </si>
  <si>
    <t>Інформаційні системи в економіці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</si>
  <si>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</si>
  <si>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</si>
  <si>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</si>
  <si>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</si>
  <si>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Економічна інформатика (загальний обсяг)</t>
  </si>
  <si>
    <t>Переддипломна</t>
  </si>
  <si>
    <t>ф*</t>
  </si>
  <si>
    <t>с*</t>
  </si>
  <si>
    <t>Управління IT-проектами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</si>
  <si>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</si>
  <si>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</si>
  <si>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</si>
  <si>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</si>
  <si>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</si>
  <si>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</si>
  <si>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</si>
  <si>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</si>
  <si>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5. 05010101 "Обслуговування програмних систем і комплексів"</t>
  </si>
  <si>
    <t>5. 05010301 "Розробка програмного забезпечення"</t>
  </si>
  <si>
    <t>5. 05010102 "Обслуговування систем баз даних і знань"</t>
  </si>
  <si>
    <t>5. 05010201 "Обслуговування комп'ютерних систем i мереж"</t>
  </si>
  <si>
    <t>5. 05020205 "Обслуговування iнтелектуальних iнтегрованих систем"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</si>
  <si>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</si>
  <si>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</si>
  <si>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</si>
  <si>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</si>
  <si>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</si>
  <si>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</si>
  <si>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</si>
  <si>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</si>
  <si>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</si>
  <si>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</si>
  <si>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</si>
  <si>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</si>
  <si>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</si>
  <si>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</si>
  <si>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</si>
  <si>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</si>
  <si>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</si>
  <si>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</si>
  <si>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</si>
  <si>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</si>
  <si>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</si>
  <si>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</si>
  <si>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</si>
  <si>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24+8 по 18 год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</si>
  <si>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</si>
  <si>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</si>
  <si>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</si>
  <si>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</si>
  <si>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</si>
  <si>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</si>
  <si>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</si>
  <si>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</si>
  <si>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</si>
  <si>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</si>
  <si>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57+8 по 18 год</t>
  </si>
  <si>
    <t>Т</t>
  </si>
  <si>
    <t>ЗД</t>
  </si>
  <si>
    <t>Міністерство освіти і науки України</t>
  </si>
  <si>
    <t>3л</t>
  </si>
  <si>
    <t>6пр</t>
  </si>
  <si>
    <t>6д</t>
  </si>
  <si>
    <t>Срок навчання - 2 роки</t>
  </si>
  <si>
    <t>На основі ОПП підготовки молодшого спеціаліста за спеціальностями:</t>
  </si>
  <si>
    <t xml:space="preserve">ІНТЕГРОВАННИЙ  НАВЧАЛЬНИЙ ПЛАН </t>
  </si>
  <si>
    <t>І . ГРАФІК НАВЧАЛЬНОГО ПРОЦЕСУ</t>
  </si>
  <si>
    <t>Т/П/Д</t>
  </si>
  <si>
    <t xml:space="preserve"> 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</si>
  <si>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</si>
  <si>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</si>
  <si>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</si>
  <si>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</si>
  <si>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</si>
  <si>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</si>
  <si>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</si>
  <si>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</si>
  <si>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</si>
  <si>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Захист дипломного проекту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</si>
  <si>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</si>
  <si>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 xml:space="preserve">форма навчання:     </t>
    </r>
    <r>
      <rPr>
        <b/>
        <sz val="20"/>
        <rFont val="Times New Roman"/>
        <family val="1"/>
      </rPr>
      <t xml:space="preserve">   денна прискорена</t>
    </r>
  </si>
  <si>
    <t>Кваліфікація: фахівець з системного аналізу</t>
  </si>
  <si>
    <r>
      <t xml:space="preserve"> галузь знань: </t>
    </r>
    <r>
      <rPr>
        <b/>
        <sz val="20"/>
        <rFont val="Times New Roman"/>
        <family val="1"/>
      </rPr>
      <t>0403 "Системні науки та кібернетика"</t>
    </r>
  </si>
  <si>
    <r>
      <t xml:space="preserve"> напрям: </t>
    </r>
    <r>
      <rPr>
        <b/>
        <sz val="20"/>
        <rFont val="Times New Roman"/>
        <family val="1"/>
      </rPr>
      <t xml:space="preserve"> 6.040303 "Системний аналіз"</t>
    </r>
  </si>
  <si>
    <r>
      <t>спеціалізація:</t>
    </r>
    <r>
      <rPr>
        <b/>
        <sz val="20"/>
        <rFont val="Times New Roman"/>
        <family val="1"/>
      </rPr>
      <t xml:space="preserve"> "Системи і методи прийняття рішень"</t>
    </r>
  </si>
  <si>
    <t>1+42 год</t>
  </si>
  <si>
    <t>3+42 год</t>
  </si>
  <si>
    <t>3+8 по 12 год</t>
  </si>
  <si>
    <t>1+48 год.</t>
  </si>
  <si>
    <t>3+96 год.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</si>
  <si>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ДЕРЖАВНА АТЕСТАЦІЯ</t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</si>
  <si>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</si>
  <si>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</si>
  <si>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</si>
  <si>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</si>
  <si>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</si>
  <si>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"___" ____________ 2015 р.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</si>
  <si>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</si>
  <si>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</si>
  <si>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</si>
  <si>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</si>
  <si>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</si>
  <si>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3ф*5ф*</t>
  </si>
  <si>
    <t>Екологія на базі ВНЗ 1 рівня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</si>
  <si>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</si>
  <si>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В.о. зав. кафедри ІСПР</t>
  </si>
  <si>
    <t>О.Ю. Мельников</t>
  </si>
  <si>
    <t>V. План навчального процесу на 2015/2016 навчальний рік (денна прискоренна форма)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</si>
  <si>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</si>
  <si>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</si>
  <si>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</si>
  <si>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</si>
  <si>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</si>
  <si>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</si>
  <si>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</si>
  <si>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</si>
  <si>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</si>
  <si>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</si>
  <si>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</si>
  <si>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</si>
  <si>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</si>
  <si>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</si>
  <si>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</si>
  <si>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</si>
  <si>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</si>
  <si>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</si>
  <si>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</si>
  <si>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</si>
  <si>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</si>
  <si>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</si>
  <si>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</si>
  <si>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</si>
  <si>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</si>
  <si>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</si>
  <si>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</si>
  <si>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</si>
  <si>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</si>
  <si>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</si>
  <si>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</si>
  <si>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</si>
  <si>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</si>
  <si>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</si>
  <si>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</si>
  <si>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</si>
  <si>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</si>
  <si>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</si>
  <si>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</si>
  <si>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</si>
  <si>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</si>
  <si>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</si>
  <si>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</si>
  <si>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</si>
  <si>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</si>
  <si>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</si>
  <si>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</si>
  <si>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</si>
  <si>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</si>
  <si>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1.2.10.1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</si>
  <si>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</si>
  <si>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</si>
  <si>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</si>
  <si>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</si>
  <si>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</si>
  <si>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</si>
  <si>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</si>
  <si>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</si>
  <si>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</si>
  <si>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</si>
  <si>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</si>
  <si>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</si>
  <si>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</si>
  <si>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</si>
  <si>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</si>
  <si>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</si>
  <si>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</si>
  <si>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</si>
  <si>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</si>
  <si>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</si>
  <si>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</si>
  <si>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</si>
  <si>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</si>
  <si>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</si>
  <si>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</si>
  <si>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</si>
  <si>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</si>
  <si>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</si>
  <si>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</si>
  <si>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</si>
  <si>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</si>
  <si>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</si>
  <si>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</si>
  <si>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</si>
  <si>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</si>
  <si>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</si>
  <si>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</si>
  <si>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</si>
  <si>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</si>
  <si>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</si>
  <si>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Іноземна мова (за проф.спр.)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</si>
  <si>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</si>
  <si>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</si>
  <si>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</si>
  <si>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</si>
  <si>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</si>
  <si>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</si>
  <si>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</si>
  <si>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</si>
  <si>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</si>
  <si>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</si>
  <si>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</si>
  <si>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</si>
  <si>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</si>
  <si>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</si>
  <si>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</si>
  <si>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</si>
  <si>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</si>
  <si>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</si>
  <si>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</si>
  <si>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</si>
  <si>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</si>
  <si>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</si>
  <si>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</si>
  <si>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</si>
  <si>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</si>
  <si>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</si>
  <si>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</si>
  <si>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</si>
  <si>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</si>
  <si>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</si>
  <si>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</si>
  <si>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</si>
  <si>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</si>
  <si>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</si>
  <si>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</si>
  <si>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1.2.9.1</t>
  </si>
  <si>
    <t>Технології захисту інформації</t>
  </si>
  <si>
    <t xml:space="preserve"> 2.2.10.1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</si>
</sst>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г_р_н_._-;\-* #,##0.00_г_р_н_._-;_-* &quot;-&quot;??_г_р_н_._-;_-@_-"/>
    <numFmt numFmtId="173" formatCode="0.0"/>
    <numFmt numFmtId="174" formatCode="#,##0_-;\-* #,##0_-;\ &quot;&quot;_-;_-@_-"/>
    <numFmt numFmtId="175" formatCode="#,##0&quot;грн.&quot;;\-#,##0&quot;грн.&quot;"/>
    <numFmt numFmtId="176" formatCode="#,##0&quot;грн.&quot;;[Red]\-#,##0&quot;грн.&quot;"/>
    <numFmt numFmtId="177" formatCode="#,##0.00&quot;грн.&quot;;\-#,##0.00&quot;грн.&quot;"/>
    <numFmt numFmtId="178" formatCode="#,##0.00&quot;грн.&quot;;[Red]\-#,##0.00&quot;грн.&quot;"/>
    <numFmt numFmtId="179" formatCode="_-* #,##0&quot;грн.&quot;_-;\-* #,##0&quot;грн.&quot;_-;_-* &quot;-&quot;&quot;грн.&quot;_-;_-@_-"/>
    <numFmt numFmtId="180" formatCode="_-* #,##0_г_р_н_._-;\-* #,##0_г_р_н_._-;_-* &quot;-&quot;_г_р_н_._-;_-@_-"/>
    <numFmt numFmtId="181" formatCode="_-* #,##0.00&quot;грн.&quot;_-;\-* #,##0.00&quot;грн.&quot;_-;_-* &quot;-&quot;??&quot;грн.&quot;_-;_-@_-"/>
    <numFmt numFmtId="182" formatCode="#,##0_-;\-* #,##0_-;\ _-;_-@_-"/>
    <numFmt numFmtId="183" formatCode="#,##0;\-* #,##0_-;\ _-;_-@_-"/>
    <numFmt numFmtId="184" formatCode="#,##0.0_ ;\-#,##0.0\ "/>
    <numFmt numFmtId="185" formatCode="0.000"/>
    <numFmt numFmtId="186" formatCode="mmm/yyyy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 ;\-#,##0\ "/>
    <numFmt numFmtId="192" formatCode="#,##0;\-* #,##0_-;\ &quot;&quot;_-;_-@_-"/>
    <numFmt numFmtId="193" formatCode="#,##0.0;\-* #,##0.0_-;\ &quot;&quot;_-;_-@_-"/>
    <numFmt numFmtId="194" formatCode="[$-FC19]d\ mmmm\ yyyy\ &quot;г.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9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7" borderId="1" applyNumberFormat="0" applyAlignment="0" applyProtection="0"/>
    <xf numFmtId="0" fontId="44" fillId="15" borderId="2" applyNumberFormat="0" applyAlignment="0" applyProtection="0"/>
    <xf numFmtId="0" fontId="45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16" borderId="7" applyNumberFormat="0" applyAlignment="0" applyProtection="0"/>
    <xf numFmtId="0" fontId="51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6" borderId="0" applyNumberFormat="0" applyBorder="0" applyAlignment="0" applyProtection="0"/>
  </cellStyleXfs>
  <cellXfs count="43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8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 wrapText="1"/>
    </xf>
    <xf numFmtId="2" fontId="11" fillId="0" borderId="42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justify" wrapText="1"/>
    </xf>
    <xf numFmtId="0" fontId="9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16" fillId="0" borderId="0" xfId="55" applyFont="1" applyAlignment="1">
      <alignment horizontal="center" vertical="center"/>
      <protection/>
    </xf>
    <xf numFmtId="0" fontId="22" fillId="0" borderId="0" xfId="55" applyFont="1" applyBorder="1" applyAlignment="1">
      <alignment horizontal="center"/>
      <protection/>
    </xf>
    <xf numFmtId="0" fontId="23" fillId="0" borderId="0" xfId="55" applyFont="1" applyAlignment="1">
      <alignment/>
      <protection/>
    </xf>
    <xf numFmtId="0" fontId="22" fillId="0" borderId="0" xfId="55" applyFont="1" applyBorder="1" applyAlignment="1">
      <alignment horizontal="left"/>
      <protection/>
    </xf>
    <xf numFmtId="0" fontId="0" fillId="0" borderId="0" xfId="55" applyAlignment="1">
      <alignment wrapText="1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 wrapText="1"/>
      <protection/>
    </xf>
    <xf numFmtId="0" fontId="17" fillId="0" borderId="0" xfId="55" applyFont="1" applyBorder="1" applyAlignment="1">
      <alignment horizontal="left"/>
      <protection/>
    </xf>
    <xf numFmtId="0" fontId="17" fillId="0" borderId="0" xfId="55" applyFont="1" applyBorder="1" applyAlignment="1">
      <alignment horizontal="left" wrapText="1"/>
      <protection/>
    </xf>
    <xf numFmtId="0" fontId="7" fillId="0" borderId="0" xfId="55" applyFont="1">
      <alignment/>
      <protection/>
    </xf>
    <xf numFmtId="0" fontId="7" fillId="0" borderId="0" xfId="55" applyFont="1" applyBorder="1" applyAlignment="1">
      <alignment horizontal="left"/>
      <protection/>
    </xf>
    <xf numFmtId="0" fontId="17" fillId="0" borderId="0" xfId="55" applyFont="1" applyAlignment="1">
      <alignment horizontal="left"/>
      <protection/>
    </xf>
    <xf numFmtId="0" fontId="22" fillId="0" borderId="0" xfId="55" applyFont="1" applyBorder="1" applyAlignment="1">
      <alignment horizontal="left" vertical="center"/>
      <protection/>
    </xf>
    <xf numFmtId="0" fontId="17" fillId="0" borderId="0" xfId="55" applyFont="1" applyBorder="1" applyAlignment="1">
      <alignment horizontal="left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7" fillId="0" borderId="10" xfId="55" applyFont="1" applyBorder="1" applyAlignment="1">
      <alignment horizontal="center"/>
      <protection/>
    </xf>
    <xf numFmtId="49" fontId="7" fillId="0" borderId="10" xfId="55" applyNumberFormat="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9" fillId="0" borderId="0" xfId="55" applyFont="1" applyBorder="1">
      <alignment/>
      <protection/>
    </xf>
    <xf numFmtId="0" fontId="9" fillId="0" borderId="0" xfId="55" applyFont="1" applyAlignment="1">
      <alignment horizontal="center"/>
      <protection/>
    </xf>
    <xf numFmtId="0" fontId="11" fillId="0" borderId="0" xfId="55" applyFont="1" applyBorder="1" applyAlignment="1">
      <alignment horizontal="center" wrapText="1"/>
      <protection/>
    </xf>
    <xf numFmtId="0" fontId="0" fillId="0" borderId="0" xfId="55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5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17" fillId="0" borderId="0" xfId="54" applyFont="1" applyBorder="1" applyAlignment="1">
      <alignment horizontal="left"/>
      <protection/>
    </xf>
    <xf numFmtId="0" fontId="28" fillId="0" borderId="10" xfId="55" applyFont="1" applyBorder="1" applyAlignment="1">
      <alignment horizontal="center"/>
      <protection/>
    </xf>
    <xf numFmtId="0" fontId="11" fillId="0" borderId="43" xfId="0" applyFont="1" applyFill="1" applyBorder="1" applyAlignment="1">
      <alignment horizontal="center" vertical="center" wrapText="1"/>
    </xf>
    <xf numFmtId="1" fontId="12" fillId="0" borderId="4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91" fontId="11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22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4" fontId="36" fillId="0" borderId="22" xfId="0" applyNumberFormat="1" applyFont="1" applyFill="1" applyBorder="1" applyAlignment="1" applyProtection="1">
      <alignment vertical="center"/>
      <protection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6" fillId="0" borderId="22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82" fontId="9" fillId="0" borderId="45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Fill="1" applyBorder="1" applyAlignment="1" applyProtection="1">
      <alignment vertical="center"/>
      <protection/>
    </xf>
    <xf numFmtId="182" fontId="9" fillId="0" borderId="46" xfId="0" applyNumberFormat="1" applyFont="1" applyFill="1" applyBorder="1" applyAlignment="1" applyProtection="1">
      <alignment horizontal="center" vertical="center"/>
      <protection/>
    </xf>
    <xf numFmtId="183" fontId="9" fillId="0" borderId="47" xfId="0" applyNumberFormat="1" applyFont="1" applyFill="1" applyBorder="1" applyAlignment="1" applyProtection="1">
      <alignment horizontal="center" vertical="center"/>
      <protection/>
    </xf>
    <xf numFmtId="183" fontId="9" fillId="0" borderId="18" xfId="0" applyNumberFormat="1" applyFont="1" applyFill="1" applyBorder="1" applyAlignment="1" applyProtection="1">
      <alignment horizontal="center" vertical="center"/>
      <protection/>
    </xf>
    <xf numFmtId="183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82" fontId="9" fillId="0" borderId="50" xfId="0" applyNumberFormat="1" applyFont="1" applyFill="1" applyBorder="1" applyAlignment="1" applyProtection="1">
      <alignment horizontal="center" vertical="center"/>
      <protection/>
    </xf>
    <xf numFmtId="182" fontId="9" fillId="0" borderId="51" xfId="0" applyNumberFormat="1" applyFont="1" applyFill="1" applyBorder="1" applyAlignment="1" applyProtection="1">
      <alignment horizontal="center" vertical="center"/>
      <protection/>
    </xf>
    <xf numFmtId="182" fontId="9" fillId="0" borderId="52" xfId="0" applyNumberFormat="1" applyFont="1" applyFill="1" applyBorder="1" applyAlignment="1" applyProtection="1">
      <alignment horizontal="center" vertical="center"/>
      <protection/>
    </xf>
    <xf numFmtId="182" fontId="9" fillId="0" borderId="53" xfId="0" applyNumberFormat="1" applyFont="1" applyFill="1" applyBorder="1" applyAlignment="1" applyProtection="1">
      <alignment horizontal="center" vertical="center"/>
      <protection/>
    </xf>
    <xf numFmtId="182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6" fillId="0" borderId="1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82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182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74" fontId="36" fillId="0" borderId="10" xfId="0" applyNumberFormat="1" applyFont="1" applyFill="1" applyBorder="1" applyAlignment="1" applyProtection="1">
      <alignment horizontal="center" vertical="center"/>
      <protection/>
    </xf>
    <xf numFmtId="183" fontId="39" fillId="0" borderId="10" xfId="0" applyNumberFormat="1" applyFont="1" applyFill="1" applyBorder="1" applyAlignment="1" applyProtection="1">
      <alignment horizontal="center" vertical="center"/>
      <protection/>
    </xf>
    <xf numFmtId="173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193" fontId="20" fillId="0" borderId="10" xfId="0" applyNumberFormat="1" applyFont="1" applyFill="1" applyBorder="1" applyAlignment="1" applyProtection="1">
      <alignment horizontal="center" vertical="center"/>
      <protection/>
    </xf>
    <xf numFmtId="192" fontId="36" fillId="0" borderId="10" xfId="0" applyNumberFormat="1" applyFont="1" applyFill="1" applyBorder="1" applyAlignment="1" applyProtection="1">
      <alignment vertical="center"/>
      <protection/>
    </xf>
    <xf numFmtId="173" fontId="20" fillId="0" borderId="10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173" fontId="9" fillId="0" borderId="11" xfId="0" applyNumberFormat="1" applyFont="1" applyFill="1" applyBorder="1" applyAlignment="1" applyProtection="1">
      <alignment horizontal="center" vertical="center"/>
      <protection/>
    </xf>
    <xf numFmtId="173" fontId="9" fillId="0" borderId="10" xfId="0" applyNumberFormat="1" applyFont="1" applyFill="1" applyBorder="1" applyAlignment="1" applyProtection="1">
      <alignment horizontal="center" vertical="center"/>
      <protection/>
    </xf>
    <xf numFmtId="193" fontId="9" fillId="0" borderId="10" xfId="0" applyNumberFormat="1" applyFont="1" applyFill="1" applyBorder="1" applyAlignment="1" applyProtection="1">
      <alignment horizontal="center" vertical="center"/>
      <protection/>
    </xf>
    <xf numFmtId="174" fontId="20" fillId="0" borderId="10" xfId="0" applyNumberFormat="1" applyFont="1" applyFill="1" applyBorder="1" applyAlignment="1" applyProtection="1">
      <alignment horizontal="center" vertical="center"/>
      <protection/>
    </xf>
    <xf numFmtId="17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92" fontId="2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5" applyFont="1" applyFill="1" applyBorder="1" applyAlignment="1">
      <alignment horizontal="center"/>
      <protection/>
    </xf>
    <xf numFmtId="0" fontId="9" fillId="18" borderId="10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30" fillId="0" borderId="10" xfId="55" applyFont="1" applyBorder="1" applyAlignment="1">
      <alignment horizontal="center" vertical="center" wrapText="1"/>
      <protection/>
    </xf>
    <xf numFmtId="0" fontId="33" fillId="0" borderId="16" xfId="53" applyFont="1" applyBorder="1" applyAlignment="1">
      <alignment horizontal="center" vertical="center" wrapText="1"/>
      <protection/>
    </xf>
    <xf numFmtId="0" fontId="33" fillId="0" borderId="58" xfId="53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5" applyBorder="1" applyAlignment="1">
      <alignment wrapText="1"/>
      <protection/>
    </xf>
    <xf numFmtId="2" fontId="9" fillId="0" borderId="33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3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wrapText="1"/>
      <protection/>
    </xf>
    <xf numFmtId="0" fontId="33" fillId="0" borderId="15" xfId="55" applyFont="1" applyBorder="1" applyAlignment="1">
      <alignment horizontal="center"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0" fontId="30" fillId="0" borderId="34" xfId="55" applyFont="1" applyBorder="1" applyAlignment="1">
      <alignment horizontal="center" vertical="center" wrapText="1"/>
      <protection/>
    </xf>
    <xf numFmtId="49" fontId="33" fillId="0" borderId="10" xfId="53" applyNumberFormat="1" applyFont="1" applyBorder="1" applyAlignment="1" applyProtection="1">
      <alignment horizontal="left" vertical="center" wrapText="1"/>
      <protection locked="0"/>
    </xf>
    <xf numFmtId="0" fontId="30" fillId="0" borderId="10" xfId="55" applyFont="1" applyBorder="1" applyAlignment="1">
      <alignment horizontal="left" vertical="center" wrapText="1"/>
      <protection/>
    </xf>
    <xf numFmtId="0" fontId="33" fillId="0" borderId="16" xfId="55" applyNumberFormat="1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35" xfId="55" applyFont="1" applyBorder="1" applyAlignment="1">
      <alignment horizontal="center" vertical="center" wrapText="1"/>
      <protection/>
    </xf>
    <xf numFmtId="0" fontId="30" fillId="0" borderId="35" xfId="55" applyFont="1" applyBorder="1" applyAlignment="1">
      <alignment wrapText="1"/>
      <protection/>
    </xf>
    <xf numFmtId="0" fontId="30" fillId="0" borderId="29" xfId="55" applyFont="1" applyBorder="1" applyAlignment="1">
      <alignment wrapText="1"/>
      <protection/>
    </xf>
    <xf numFmtId="0" fontId="30" fillId="0" borderId="60" xfId="55" applyFont="1" applyBorder="1" applyAlignment="1">
      <alignment wrapText="1"/>
      <protection/>
    </xf>
    <xf numFmtId="0" fontId="30" fillId="0" borderId="36" xfId="55" applyFont="1" applyBorder="1" applyAlignment="1">
      <alignment wrapText="1"/>
      <protection/>
    </xf>
    <xf numFmtId="0" fontId="0" fillId="0" borderId="0" xfId="55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33" fillId="0" borderId="16" xfId="55" applyFont="1" applyBorder="1" applyAlignment="1">
      <alignment horizontal="center" vertical="center" wrapText="1"/>
      <protection/>
    </xf>
    <xf numFmtId="0" fontId="33" fillId="0" borderId="58" xfId="55" applyFont="1" applyBorder="1" applyAlignment="1">
      <alignment horizontal="center" vertical="center" wrapText="1"/>
      <protection/>
    </xf>
    <xf numFmtId="0" fontId="33" fillId="0" borderId="35" xfId="55" applyFont="1" applyBorder="1" applyAlignment="1">
      <alignment horizontal="center" vertical="center" wrapText="1"/>
      <protection/>
    </xf>
    <xf numFmtId="0" fontId="33" fillId="0" borderId="29" xfId="55" applyFont="1" applyBorder="1" applyAlignment="1">
      <alignment horizontal="center" vertical="center" wrapText="1"/>
      <protection/>
    </xf>
    <xf numFmtId="0" fontId="33" fillId="0" borderId="60" xfId="55" applyFont="1" applyBorder="1" applyAlignment="1">
      <alignment horizontal="center" vertical="center" wrapText="1"/>
      <protection/>
    </xf>
    <xf numFmtId="0" fontId="33" fillId="0" borderId="36" xfId="55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 horizontal="right" vertical="center" wrapText="1"/>
      <protection/>
    </xf>
    <xf numFmtId="0" fontId="29" fillId="0" borderId="0" xfId="55" applyFont="1" applyBorder="1" applyAlignment="1">
      <alignment wrapText="1"/>
      <protection/>
    </xf>
    <xf numFmtId="0" fontId="7" fillId="0" borderId="15" xfId="55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33" fillId="0" borderId="61" xfId="55" applyFont="1" applyBorder="1" applyAlignment="1">
      <alignment horizontal="center" vertical="center" wrapText="1"/>
      <protection/>
    </xf>
    <xf numFmtId="0" fontId="30" fillId="0" borderId="62" xfId="55" applyFont="1" applyBorder="1" applyAlignment="1">
      <alignment horizontal="center" vertical="center" wrapText="1"/>
      <protection/>
    </xf>
    <xf numFmtId="0" fontId="30" fillId="0" borderId="63" xfId="55" applyFont="1" applyBorder="1" applyAlignment="1">
      <alignment horizontal="center" vertical="center" wrapText="1"/>
      <protection/>
    </xf>
    <xf numFmtId="0" fontId="34" fillId="0" borderId="15" xfId="55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35" fillId="0" borderId="58" xfId="55" applyFont="1" applyBorder="1" applyAlignment="1">
      <alignment horizontal="center" vertical="center" wrapText="1"/>
      <protection/>
    </xf>
    <xf numFmtId="0" fontId="35" fillId="0" borderId="35" xfId="55" applyFont="1" applyBorder="1" applyAlignment="1">
      <alignment horizontal="center" vertical="center" wrapText="1"/>
      <protection/>
    </xf>
    <xf numFmtId="0" fontId="33" fillId="0" borderId="0" xfId="55" applyFont="1" applyBorder="1" applyAlignment="1">
      <alignment horizontal="center" wrapText="1"/>
      <protection/>
    </xf>
    <xf numFmtId="0" fontId="30" fillId="0" borderId="0" xfId="55" applyFont="1" applyBorder="1" applyAlignment="1">
      <alignment horizontal="center" wrapText="1"/>
      <protection/>
    </xf>
    <xf numFmtId="49" fontId="7" fillId="0" borderId="0" xfId="55" applyNumberFormat="1" applyFont="1" applyBorder="1" applyAlignment="1">
      <alignment horizontal="center" wrapText="1"/>
      <protection/>
    </xf>
    <xf numFmtId="0" fontId="29" fillId="0" borderId="0" xfId="55" applyFont="1" applyBorder="1" applyAlignment="1">
      <alignment horizont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5" applyBorder="1" applyAlignment="1">
      <alignment vertical="center" wrapText="1"/>
      <protection/>
    </xf>
    <xf numFmtId="0" fontId="33" fillId="0" borderId="15" xfId="55" applyNumberFormat="1" applyFont="1" applyBorder="1" applyAlignment="1">
      <alignment horizontal="center" vertical="center" wrapText="1"/>
      <protection/>
    </xf>
    <xf numFmtId="49" fontId="33" fillId="0" borderId="0" xfId="55" applyNumberFormat="1" applyFont="1" applyBorder="1" applyAlignment="1">
      <alignment horizontal="center" wrapText="1"/>
      <protection/>
    </xf>
    <xf numFmtId="0" fontId="9" fillId="0" borderId="0" xfId="55" applyFont="1" applyBorder="1" applyAlignment="1">
      <alignment horizontal="center" wrapText="1"/>
      <protection/>
    </xf>
    <xf numFmtId="0" fontId="35" fillId="0" borderId="0" xfId="55" applyFont="1" applyBorder="1" applyAlignment="1">
      <alignment horizont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58" xfId="55" applyBorder="1" applyAlignment="1">
      <alignment horizontal="center" vertical="center" wrapText="1"/>
      <protection/>
    </xf>
    <xf numFmtId="0" fontId="0" fillId="0" borderId="35" xfId="55" applyBorder="1" applyAlignment="1">
      <alignment horizontal="center" vertical="center" wrapText="1"/>
      <protection/>
    </xf>
    <xf numFmtId="0" fontId="0" fillId="0" borderId="32" xfId="55" applyBorder="1" applyAlignment="1">
      <alignment horizontal="center" vertical="center" wrapText="1"/>
      <protection/>
    </xf>
    <xf numFmtId="0" fontId="0" fillId="0" borderId="0" xfId="55" applyBorder="1" applyAlignment="1">
      <alignment horizontal="center" vertical="center" wrapText="1"/>
      <protection/>
    </xf>
    <xf numFmtId="0" fontId="0" fillId="0" borderId="33" xfId="55" applyBorder="1" applyAlignment="1">
      <alignment horizontal="center" vertical="center" wrapText="1"/>
      <protection/>
    </xf>
    <xf numFmtId="0" fontId="0" fillId="0" borderId="29" xfId="55" applyBorder="1" applyAlignment="1">
      <alignment horizontal="center" vertical="center" wrapText="1"/>
      <protection/>
    </xf>
    <xf numFmtId="0" fontId="0" fillId="0" borderId="60" xfId="55" applyBorder="1" applyAlignment="1">
      <alignment horizontal="center" vertical="center" wrapText="1"/>
      <protection/>
    </xf>
    <xf numFmtId="0" fontId="0" fillId="0" borderId="36" xfId="55" applyBorder="1" applyAlignment="1">
      <alignment horizontal="center" vertical="center" wrapText="1"/>
      <protection/>
    </xf>
    <xf numFmtId="0" fontId="0" fillId="0" borderId="58" xfId="55" applyBorder="1" applyAlignment="1">
      <alignment wrapText="1"/>
      <protection/>
    </xf>
    <xf numFmtId="0" fontId="0" fillId="0" borderId="35" xfId="55" applyBorder="1" applyAlignment="1">
      <alignment wrapText="1"/>
      <protection/>
    </xf>
    <xf numFmtId="0" fontId="0" fillId="0" borderId="32" xfId="55" applyBorder="1" applyAlignment="1">
      <alignment wrapText="1"/>
      <protection/>
    </xf>
    <xf numFmtId="0" fontId="0" fillId="0" borderId="33" xfId="55" applyBorder="1" applyAlignment="1">
      <alignment wrapText="1"/>
      <protection/>
    </xf>
    <xf numFmtId="0" fontId="0" fillId="0" borderId="29" xfId="55" applyBorder="1" applyAlignment="1">
      <alignment wrapText="1"/>
      <protection/>
    </xf>
    <xf numFmtId="0" fontId="0" fillId="0" borderId="60" xfId="55" applyBorder="1" applyAlignment="1">
      <alignment wrapText="1"/>
      <protection/>
    </xf>
    <xf numFmtId="0" fontId="0" fillId="0" borderId="36" xfId="55" applyBorder="1" applyAlignment="1">
      <alignment wrapText="1"/>
      <protection/>
    </xf>
    <xf numFmtId="0" fontId="33" fillId="0" borderId="0" xfId="53" applyFont="1" applyBorder="1" applyAlignment="1">
      <alignment horizontal="center" vertical="center" wrapText="1"/>
      <protection/>
    </xf>
    <xf numFmtId="0" fontId="33" fillId="0" borderId="0" xfId="55" applyFont="1" applyBorder="1" applyAlignment="1">
      <alignment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35" fillId="0" borderId="12" xfId="55" applyFont="1" applyBorder="1" applyAlignment="1">
      <alignment horizontal="center" vertical="center" wrapText="1"/>
      <protection/>
    </xf>
    <xf numFmtId="0" fontId="35" fillId="0" borderId="3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wrapText="1"/>
      <protection/>
    </xf>
    <xf numFmtId="0" fontId="10" fillId="0" borderId="16" xfId="55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30" fillId="0" borderId="0" xfId="55" applyFont="1" applyAlignment="1">
      <alignment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9" fillId="0" borderId="10" xfId="55" applyFont="1" applyBorder="1" applyAlignment="1">
      <alignment wrapText="1"/>
      <protection/>
    </xf>
    <xf numFmtId="49" fontId="10" fillId="0" borderId="16" xfId="55" applyNumberFormat="1" applyFont="1" applyBorder="1" applyAlignment="1">
      <alignment horizontal="center" vertical="center" wrapText="1"/>
      <protection/>
    </xf>
    <xf numFmtId="0" fontId="32" fillId="0" borderId="58" xfId="55" applyFont="1" applyBorder="1" applyAlignment="1">
      <alignment horizontal="center" vertical="center" wrapText="1"/>
      <protection/>
    </xf>
    <xf numFmtId="0" fontId="32" fillId="0" borderId="35" xfId="55" applyFont="1" applyBorder="1" applyAlignment="1">
      <alignment horizontal="center" vertical="center" wrapText="1"/>
      <protection/>
    </xf>
    <xf numFmtId="0" fontId="32" fillId="0" borderId="32" xfId="55" applyFont="1" applyBorder="1" applyAlignment="1">
      <alignment horizontal="center" vertical="center" wrapText="1"/>
      <protection/>
    </xf>
    <xf numFmtId="0" fontId="32" fillId="0" borderId="0" xfId="55" applyFont="1" applyBorder="1" applyAlignment="1">
      <alignment horizontal="center" vertical="center" wrapText="1"/>
      <protection/>
    </xf>
    <xf numFmtId="0" fontId="32" fillId="0" borderId="33" xfId="55" applyFont="1" applyBorder="1" applyAlignment="1">
      <alignment horizontal="center" vertical="center" wrapText="1"/>
      <protection/>
    </xf>
    <xf numFmtId="0" fontId="32" fillId="0" borderId="29" xfId="55" applyFont="1" applyBorder="1" applyAlignment="1">
      <alignment horizontal="center" vertical="center" wrapText="1"/>
      <protection/>
    </xf>
    <xf numFmtId="0" fontId="32" fillId="0" borderId="60" xfId="55" applyFont="1" applyBorder="1" applyAlignment="1">
      <alignment horizontal="center" vertical="center" wrapText="1"/>
      <protection/>
    </xf>
    <xf numFmtId="0" fontId="32" fillId="0" borderId="36" xfId="55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35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4" xfId="53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 vertical="center" textRotation="90"/>
      <protection/>
    </xf>
    <xf numFmtId="0" fontId="9" fillId="0" borderId="10" xfId="55" applyFont="1" applyBorder="1" applyAlignment="1">
      <alignment horizontal="center" vertical="center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left" vertical="center" wrapText="1"/>
      <protection/>
    </xf>
    <xf numFmtId="0" fontId="26" fillId="0" borderId="0" xfId="55" applyFont="1" applyAlignment="1">
      <alignment horizontal="left" vertical="center" wrapText="1"/>
      <protection/>
    </xf>
    <xf numFmtId="0" fontId="7" fillId="0" borderId="0" xfId="55" applyFont="1" applyBorder="1" applyAlignment="1">
      <alignment horizontal="center"/>
      <protection/>
    </xf>
    <xf numFmtId="0" fontId="22" fillId="0" borderId="0" xfId="55" applyFont="1" applyBorder="1" applyAlignment="1">
      <alignment horizontal="left"/>
      <protection/>
    </xf>
    <xf numFmtId="0" fontId="24" fillId="0" borderId="0" xfId="55" applyFont="1" applyBorder="1" applyAlignment="1">
      <alignment horizontal="center" wrapText="1"/>
      <protection/>
    </xf>
    <xf numFmtId="0" fontId="0" fillId="0" borderId="0" xfId="55" applyAlignment="1">
      <alignment horizontal="center" wrapText="1"/>
      <protection/>
    </xf>
    <xf numFmtId="0" fontId="21" fillId="0" borderId="0" xfId="55" applyFont="1" applyAlignment="1">
      <alignment horizontal="center"/>
      <protection/>
    </xf>
    <xf numFmtId="0" fontId="22" fillId="0" borderId="0" xfId="55" applyFont="1" applyBorder="1" applyAlignment="1">
      <alignment horizontal="center"/>
      <protection/>
    </xf>
    <xf numFmtId="0" fontId="22" fillId="0" borderId="0" xfId="54" applyFont="1" applyBorder="1" applyAlignment="1">
      <alignment horizontal="center"/>
      <protection/>
    </xf>
    <xf numFmtId="0" fontId="22" fillId="0" borderId="0" xfId="55" applyFont="1" applyBorder="1" applyAlignment="1">
      <alignment horizontal="left" vertical="top" wrapText="1"/>
      <protection/>
    </xf>
    <xf numFmtId="0" fontId="0" fillId="0" borderId="0" xfId="55" applyAlignment="1">
      <alignment wrapText="1"/>
      <protection/>
    </xf>
    <xf numFmtId="0" fontId="26" fillId="0" borderId="0" xfId="55" applyFont="1" applyAlignment="1">
      <alignment vertical="top" wrapText="1"/>
      <protection/>
    </xf>
    <xf numFmtId="0" fontId="22" fillId="0" borderId="0" xfId="55" applyFont="1" applyBorder="1" applyAlignment="1">
      <alignment horizontal="left" wrapText="1"/>
      <protection/>
    </xf>
    <xf numFmtId="0" fontId="26" fillId="0" borderId="0" xfId="55" applyFont="1" applyAlignment="1">
      <alignment horizontal="left" wrapText="1"/>
      <protection/>
    </xf>
    <xf numFmtId="0" fontId="22" fillId="0" borderId="0" xfId="55" applyFont="1" applyAlignment="1">
      <alignment vertical="top" wrapText="1"/>
      <protection/>
    </xf>
    <xf numFmtId="0" fontId="0" fillId="0" borderId="0" xfId="55" applyAlignment="1">
      <alignment vertical="top" wrapText="1"/>
      <protection/>
    </xf>
    <xf numFmtId="0" fontId="7" fillId="0" borderId="0" xfId="0" applyFont="1" applyBorder="1" applyAlignment="1">
      <alignment horizontal="left" vertical="center" wrapText="1"/>
    </xf>
    <xf numFmtId="0" fontId="0" fillId="0" borderId="0" xfId="55" applyAlignment="1">
      <alignment horizontal="center"/>
      <protection/>
    </xf>
    <xf numFmtId="0" fontId="22" fillId="0" borderId="0" xfId="54" applyFont="1" applyBorder="1" applyAlignment="1">
      <alignment horizontal="left" wrapText="1"/>
      <protection/>
    </xf>
    <xf numFmtId="0" fontId="26" fillId="0" borderId="0" xfId="54" applyFont="1" applyAlignment="1">
      <alignment horizontal="left" wrapText="1"/>
      <protection/>
    </xf>
    <xf numFmtId="0" fontId="7" fillId="0" borderId="0" xfId="0" applyFont="1" applyAlignment="1">
      <alignment horizontal="left" vertical="center"/>
    </xf>
    <xf numFmtId="0" fontId="22" fillId="0" borderId="0" xfId="55" applyFont="1" applyAlignment="1">
      <alignment horizontal="left" wrapText="1"/>
      <protection/>
    </xf>
    <xf numFmtId="0" fontId="0" fillId="0" borderId="0" xfId="55" applyAlignment="1">
      <alignment horizontal="left" wrapText="1"/>
      <protection/>
    </xf>
    <xf numFmtId="0" fontId="10" fillId="0" borderId="0" xfId="55" applyFont="1" applyBorder="1" applyAlignment="1">
      <alignment horizontal="center" wrapText="1"/>
      <protection/>
    </xf>
    <xf numFmtId="0" fontId="29" fillId="0" borderId="0" xfId="55" applyFont="1" applyAlignment="1">
      <alignment wrapText="1"/>
      <protection/>
    </xf>
    <xf numFmtId="0" fontId="7" fillId="0" borderId="15" xfId="55" applyFont="1" applyBorder="1" applyAlignment="1">
      <alignment horizontal="center" vertical="center"/>
      <protection/>
    </xf>
    <xf numFmtId="0" fontId="0" fillId="0" borderId="12" xfId="55" applyBorder="1" applyAlignment="1">
      <alignment horizontal="center" vertical="center"/>
      <protection/>
    </xf>
    <xf numFmtId="0" fontId="0" fillId="0" borderId="34" xfId="55" applyBorder="1" applyAlignment="1">
      <alignment horizontal="center" vertical="center"/>
      <protection/>
    </xf>
    <xf numFmtId="183" fontId="38" fillId="0" borderId="64" xfId="0" applyNumberFormat="1" applyFont="1" applyFill="1" applyBorder="1" applyAlignment="1" applyProtection="1">
      <alignment horizontal="center" vertical="center"/>
      <protection/>
    </xf>
    <xf numFmtId="183" fontId="38" fillId="0" borderId="65" xfId="0" applyNumberFormat="1" applyFont="1" applyFill="1" applyBorder="1" applyAlignment="1" applyProtection="1">
      <alignment horizontal="center" vertical="center"/>
      <protection/>
    </xf>
    <xf numFmtId="183" fontId="38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 textRotation="90"/>
      <protection/>
    </xf>
    <xf numFmtId="0" fontId="9" fillId="0" borderId="47" xfId="0" applyNumberFormat="1" applyFont="1" applyFill="1" applyBorder="1" applyAlignment="1" applyProtection="1">
      <alignment horizontal="center" vertical="center" textRotation="90"/>
      <protection/>
    </xf>
    <xf numFmtId="182" fontId="9" fillId="0" borderId="68" xfId="0" applyNumberFormat="1" applyFont="1" applyFill="1" applyBorder="1" applyAlignment="1" applyProtection="1">
      <alignment horizontal="center" vertical="center" wrapText="1"/>
      <protection/>
    </xf>
    <xf numFmtId="182" fontId="9" fillId="0" borderId="69" xfId="0" applyNumberFormat="1" applyFont="1" applyFill="1" applyBorder="1" applyAlignment="1" applyProtection="1">
      <alignment horizontal="center" vertical="center" wrapText="1"/>
      <protection/>
    </xf>
    <xf numFmtId="182" fontId="9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182" fontId="9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2" fontId="9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182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9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textRotation="90" wrapText="1"/>
    </xf>
    <xf numFmtId="182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8" xfId="0" applyFont="1" applyFill="1" applyBorder="1" applyAlignment="1">
      <alignment horizontal="center" vertical="center" textRotation="90" wrapText="1"/>
    </xf>
    <xf numFmtId="0" fontId="0" fillId="0" borderId="79" xfId="0" applyFont="1" applyFill="1" applyBorder="1" applyAlignment="1">
      <alignment horizontal="center" vertical="center" textRotation="90" wrapText="1"/>
    </xf>
    <xf numFmtId="182" fontId="9" fillId="0" borderId="80" xfId="0" applyNumberFormat="1" applyFont="1" applyFill="1" applyBorder="1" applyAlignment="1" applyProtection="1">
      <alignment horizontal="center" vertical="center" textRotation="90" wrapText="1"/>
      <protection/>
    </xf>
    <xf numFmtId="182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2" fontId="9" fillId="0" borderId="82" xfId="0" applyNumberFormat="1" applyFont="1" applyFill="1" applyBorder="1" applyAlignment="1" applyProtection="1">
      <alignment horizontal="center" vertical="center" wrapText="1"/>
      <protection/>
    </xf>
    <xf numFmtId="182" fontId="9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Font="1" applyFill="1" applyBorder="1" applyAlignment="1">
      <alignment horizontal="center" vertical="center" wrapText="1"/>
    </xf>
    <xf numFmtId="182" fontId="9" fillId="0" borderId="85" xfId="0" applyNumberFormat="1" applyFont="1" applyFill="1" applyBorder="1" applyAlignment="1" applyProtection="1">
      <alignment horizontal="center" vertical="center"/>
      <protection/>
    </xf>
    <xf numFmtId="182" fontId="9" fillId="0" borderId="76" xfId="0" applyNumberFormat="1" applyFont="1" applyFill="1" applyBorder="1" applyAlignment="1" applyProtection="1">
      <alignment horizontal="center" vertical="center"/>
      <protection/>
    </xf>
    <xf numFmtId="182" fontId="9" fillId="0" borderId="86" xfId="0" applyNumberFormat="1" applyFont="1" applyFill="1" applyBorder="1" applyAlignment="1" applyProtection="1">
      <alignment horizontal="center" vertical="center"/>
      <protection/>
    </xf>
    <xf numFmtId="182" fontId="11" fillId="0" borderId="64" xfId="0" applyNumberFormat="1" applyFont="1" applyFill="1" applyBorder="1" applyAlignment="1" applyProtection="1">
      <alignment horizontal="center" vertical="center"/>
      <protection/>
    </xf>
    <xf numFmtId="182" fontId="11" fillId="0" borderId="65" xfId="0" applyNumberFormat="1" applyFont="1" applyFill="1" applyBorder="1" applyAlignment="1" applyProtection="1">
      <alignment horizontal="center" vertical="center"/>
      <protection/>
    </xf>
    <xf numFmtId="182" fontId="11" fillId="0" borderId="66" xfId="0" applyNumberFormat="1" applyFont="1" applyFill="1" applyBorder="1" applyAlignment="1" applyProtection="1">
      <alignment horizontal="center" vertical="center"/>
      <protection/>
    </xf>
    <xf numFmtId="182" fontId="9" fillId="0" borderId="51" xfId="0" applyNumberFormat="1" applyFont="1" applyFill="1" applyBorder="1" applyAlignment="1" applyProtection="1">
      <alignment horizontal="center" vertical="center"/>
      <protection/>
    </xf>
    <xf numFmtId="182" fontId="9" fillId="0" borderId="87" xfId="0" applyNumberFormat="1" applyFont="1" applyFill="1" applyBorder="1" applyAlignment="1" applyProtection="1">
      <alignment horizontal="center" vertical="center"/>
      <protection/>
    </xf>
    <xf numFmtId="182" fontId="9" fillId="0" borderId="88" xfId="0" applyNumberFormat="1" applyFont="1" applyFill="1" applyBorder="1" applyAlignment="1" applyProtection="1">
      <alignment horizontal="center" vertical="center"/>
      <protection/>
    </xf>
    <xf numFmtId="182" fontId="9" fillId="0" borderId="73" xfId="0" applyNumberFormat="1" applyFont="1" applyFill="1" applyBorder="1" applyAlignment="1" applyProtection="1">
      <alignment horizontal="center" vertical="center"/>
      <protection/>
    </xf>
    <xf numFmtId="182" fontId="9" fillId="0" borderId="74" xfId="0" applyNumberFormat="1" applyFont="1" applyFill="1" applyBorder="1" applyAlignment="1" applyProtection="1">
      <alignment horizontal="center" vertical="center"/>
      <protection/>
    </xf>
    <xf numFmtId="182" fontId="9" fillId="0" borderId="75" xfId="0" applyNumberFormat="1" applyFont="1" applyFill="1" applyBorder="1" applyAlignment="1" applyProtection="1">
      <alignment horizontal="center" vertical="center"/>
      <protection/>
    </xf>
    <xf numFmtId="182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2" fontId="9" fillId="0" borderId="89" xfId="0" applyNumberFormat="1" applyFont="1" applyFill="1" applyBorder="1" applyAlignment="1" applyProtection="1">
      <alignment horizontal="center" vertical="center"/>
      <protection/>
    </xf>
    <xf numFmtId="182" fontId="9" fillId="0" borderId="46" xfId="0" applyNumberFormat="1" applyFont="1" applyFill="1" applyBorder="1" applyAlignment="1" applyProtection="1">
      <alignment horizontal="center" vertical="center"/>
      <protection/>
    </xf>
    <xf numFmtId="182" fontId="9" fillId="0" borderId="90" xfId="0" applyNumberFormat="1" applyFont="1" applyFill="1" applyBorder="1" applyAlignment="1" applyProtection="1">
      <alignment horizontal="center" vertical="center"/>
      <protection/>
    </xf>
    <xf numFmtId="182" fontId="9" fillId="0" borderId="91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83" fontId="11" fillId="0" borderId="64" xfId="0" applyNumberFormat="1" applyFont="1" applyFill="1" applyBorder="1" applyAlignment="1" applyProtection="1">
      <alignment horizontal="center" vertical="center"/>
      <protection/>
    </xf>
    <xf numFmtId="183" fontId="11" fillId="0" borderId="65" xfId="0" applyNumberFormat="1" applyFont="1" applyFill="1" applyBorder="1" applyAlignment="1" applyProtection="1">
      <alignment horizontal="center" vertical="center"/>
      <protection/>
    </xf>
    <xf numFmtId="183" fontId="11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92" xfId="0" applyFont="1" applyFill="1" applyBorder="1" applyAlignment="1">
      <alignment horizontal="right" vertical="center" wrapText="1"/>
    </xf>
    <xf numFmtId="0" fontId="10" fillId="0" borderId="37" xfId="0" applyFont="1" applyFill="1" applyBorder="1" applyAlignment="1">
      <alignment horizontal="right" vertical="center" wrapText="1"/>
    </xf>
    <xf numFmtId="0" fontId="10" fillId="0" borderId="93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 vertical="center" wrapText="1"/>
    </xf>
    <xf numFmtId="182" fontId="9" fillId="0" borderId="94" xfId="0" applyNumberFormat="1" applyFont="1" applyFill="1" applyBorder="1" applyAlignment="1" applyProtection="1">
      <alignment horizontal="center" vertical="center" wrapText="1"/>
      <protection/>
    </xf>
    <xf numFmtId="182" fontId="9" fillId="0" borderId="95" xfId="0" applyNumberFormat="1" applyFont="1" applyFill="1" applyBorder="1" applyAlignment="1" applyProtection="1">
      <alignment horizontal="center" vertical="center" wrapText="1"/>
      <protection/>
    </xf>
    <xf numFmtId="182" fontId="9" fillId="0" borderId="96" xfId="0" applyNumberFormat="1" applyFont="1" applyFill="1" applyBorder="1" applyAlignment="1" applyProtection="1">
      <alignment horizontal="center" vertical="center" wrapText="1"/>
      <protection/>
    </xf>
    <xf numFmtId="182" fontId="9" fillId="0" borderId="77" xfId="0" applyNumberFormat="1" applyFont="1" applyFill="1" applyBorder="1" applyAlignment="1" applyProtection="1">
      <alignment horizontal="center" vertical="center" textRotation="90" wrapText="1"/>
      <protection/>
    </xf>
    <xf numFmtId="182" fontId="9" fillId="0" borderId="59" xfId="0" applyNumberFormat="1" applyFont="1" applyFill="1" applyBorder="1" applyAlignment="1" applyProtection="1">
      <alignment horizontal="center" vertical="center"/>
      <protection/>
    </xf>
    <xf numFmtId="182" fontId="9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97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4" xfId="0" applyNumberFormat="1" applyFont="1" applyFill="1" applyBorder="1" applyAlignment="1">
      <alignment horizontal="right" vertical="center"/>
    </xf>
    <xf numFmtId="0" fontId="6" fillId="0" borderId="60" xfId="0" applyFont="1" applyFill="1" applyBorder="1" applyAlignment="1">
      <alignment/>
    </xf>
    <xf numFmtId="0" fontId="0" fillId="0" borderId="60" xfId="0" applyBorder="1" applyAlignment="1">
      <alignment/>
    </xf>
    <xf numFmtId="0" fontId="7" fillId="0" borderId="0" xfId="0" applyFont="1" applyFill="1" applyAlignment="1">
      <alignment/>
    </xf>
    <xf numFmtId="0" fontId="29" fillId="0" borderId="0" xfId="0" applyFont="1" applyAlignment="1">
      <alignment/>
    </xf>
    <xf numFmtId="173" fontId="11" fillId="0" borderId="15" xfId="0" applyNumberFormat="1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 wrapText="1"/>
    </xf>
    <xf numFmtId="173" fontId="40" fillId="0" borderId="10" xfId="0" applyNumberFormat="1" applyFont="1" applyBorder="1" applyAlignment="1">
      <alignment horizontal="center" wrapText="1"/>
    </xf>
    <xf numFmtId="0" fontId="7" fillId="0" borderId="60" xfId="0" applyFont="1" applyFill="1" applyBorder="1" applyAlignment="1">
      <alignment/>
    </xf>
    <xf numFmtId="0" fontId="29" fillId="0" borderId="60" xfId="0" applyFont="1" applyBorder="1" applyAlignment="1">
      <alignment/>
    </xf>
    <xf numFmtId="0" fontId="0" fillId="0" borderId="0" xfId="0" applyAlignment="1">
      <alignment/>
    </xf>
    <xf numFmtId="0" fontId="7" fillId="0" borderId="97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right" vertical="center" wrapText="1"/>
    </xf>
    <xf numFmtId="0" fontId="10" fillId="0" borderId="60" xfId="0" applyFont="1" applyFill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ТМ_бакалавр_2013_2014" xfId="54"/>
    <cellStyle name="Обычный_Т_т_ТМ_бакалавр_уск 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U22" sqref="U22"/>
    </sheetView>
  </sheetViews>
  <sheetFormatPr defaultColWidth="3.25390625" defaultRowHeight="12.75"/>
  <cols>
    <col min="1" max="1" width="7.125" style="107" customWidth="1"/>
    <col min="2" max="2" width="5.125" style="107" customWidth="1"/>
    <col min="3" max="3" width="4.375" style="107" customWidth="1"/>
    <col min="4" max="5" width="4.25390625" style="107" customWidth="1"/>
    <col min="6" max="6" width="4.375" style="107" customWidth="1"/>
    <col min="7" max="7" width="3.75390625" style="107" customWidth="1"/>
    <col min="8" max="8" width="3.875" style="107" customWidth="1"/>
    <col min="9" max="9" width="3.75390625" style="107" customWidth="1"/>
    <col min="10" max="10" width="4.125" style="107" customWidth="1"/>
    <col min="11" max="11" width="4.75390625" style="107" customWidth="1"/>
    <col min="12" max="12" width="3.25390625" style="107" customWidth="1"/>
    <col min="13" max="13" width="4.00390625" style="107" customWidth="1"/>
    <col min="14" max="14" width="5.00390625" style="107" customWidth="1"/>
    <col min="15" max="15" width="5.125" style="107" customWidth="1"/>
    <col min="16" max="17" width="4.75390625" style="107" customWidth="1"/>
    <col min="18" max="18" width="4.625" style="107" customWidth="1"/>
    <col min="19" max="19" width="4.25390625" style="107" customWidth="1"/>
    <col min="20" max="20" width="3.875" style="107" customWidth="1"/>
    <col min="21" max="21" width="3.75390625" style="107" customWidth="1"/>
    <col min="22" max="22" width="3.875" style="107" customWidth="1"/>
    <col min="23" max="23" width="3.25390625" style="107" customWidth="1"/>
    <col min="24" max="25" width="3.875" style="107" customWidth="1"/>
    <col min="26" max="26" width="5.00390625" style="107" customWidth="1"/>
    <col min="27" max="27" width="5.375" style="107" customWidth="1"/>
    <col min="28" max="28" width="6.00390625" style="107" customWidth="1"/>
    <col min="29" max="29" width="5.25390625" style="107" customWidth="1"/>
    <col min="30" max="30" width="5.625" style="107" customWidth="1"/>
    <col min="31" max="31" width="5.75390625" style="107" customWidth="1"/>
    <col min="32" max="32" width="5.625" style="107" customWidth="1"/>
    <col min="33" max="33" width="5.875" style="107" customWidth="1"/>
    <col min="34" max="34" width="6.125" style="107" customWidth="1"/>
    <col min="35" max="35" width="4.25390625" style="107" customWidth="1"/>
    <col min="36" max="36" width="6.625" style="107" customWidth="1"/>
    <col min="37" max="37" width="7.25390625" style="107" customWidth="1"/>
    <col min="38" max="38" width="6.75390625" style="107" customWidth="1"/>
    <col min="39" max="39" width="8.00390625" style="107" customWidth="1"/>
    <col min="40" max="40" width="6.00390625" style="107" customWidth="1"/>
    <col min="41" max="42" width="6.125" style="107" customWidth="1"/>
    <col min="43" max="43" width="6.00390625" style="107" customWidth="1"/>
    <col min="44" max="47" width="3.25390625" style="107" customWidth="1"/>
    <col min="48" max="48" width="4.375" style="107" customWidth="1"/>
    <col min="49" max="49" width="4.875" style="107" customWidth="1"/>
    <col min="50" max="52" width="3.25390625" style="107" customWidth="1"/>
    <col min="53" max="53" width="7.625" style="107" customWidth="1"/>
    <col min="54" max="54" width="0.2421875" style="107" customWidth="1"/>
    <col min="55" max="56" width="3.25390625" style="107" hidden="1" customWidth="1"/>
    <col min="57" max="16384" width="3.25390625" style="107" customWidth="1"/>
  </cols>
  <sheetData>
    <row r="1" ht="43.5" customHeight="1"/>
    <row r="2" spans="1:53" ht="30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7" t="s">
        <v>96</v>
      </c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</row>
    <row r="3" spans="1:53" ht="20.25" customHeight="1">
      <c r="A3" s="328" t="s">
        <v>25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</row>
    <row r="4" spans="1:53" ht="27">
      <c r="A4" s="324" t="s">
        <v>26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 t="s">
        <v>27</v>
      </c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30" t="s">
        <v>118</v>
      </c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</row>
    <row r="5" spans="1:53" ht="26.25" customHeight="1">
      <c r="A5" s="329" t="s">
        <v>141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5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</row>
    <row r="6" spans="1:53" s="118" customFormat="1" ht="25.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7"/>
      <c r="AN6" s="330" t="s">
        <v>100</v>
      </c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</row>
    <row r="7" spans="1:53" s="118" customFormat="1" ht="23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7"/>
      <c r="AN7" s="335" t="s">
        <v>101</v>
      </c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</row>
    <row r="8" spans="1:53" s="118" customFormat="1" ht="28.5" customHeight="1">
      <c r="A8" s="328" t="s">
        <v>133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</row>
    <row r="9" spans="1:53" s="118" customFormat="1" ht="24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</row>
    <row r="10" spans="1:56" s="118" customFormat="1" ht="27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17" t="s">
        <v>102</v>
      </c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7" t="s">
        <v>54</v>
      </c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</row>
    <row r="11" spans="16:56" s="118" customFormat="1" ht="27.75" customHeight="1">
      <c r="P11" s="333" t="s">
        <v>116</v>
      </c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6"/>
      <c r="AM11" s="116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</row>
    <row r="12" spans="16:56" s="118" customFormat="1" ht="27.75" customHeight="1">
      <c r="P12" s="339" t="s">
        <v>119</v>
      </c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116"/>
      <c r="AM12" s="116"/>
      <c r="AN12" s="337" t="s">
        <v>56</v>
      </c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</row>
    <row r="13" spans="16:56" s="118" customFormat="1" ht="27.75" customHeight="1">
      <c r="P13" s="339" t="s">
        <v>120</v>
      </c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138"/>
      <c r="AL13" s="116"/>
      <c r="AM13" s="116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</row>
    <row r="14" spans="16:56" s="118" customFormat="1" ht="27.75" customHeight="1">
      <c r="P14" s="342" t="s">
        <v>121</v>
      </c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43"/>
      <c r="AK14" s="343"/>
      <c r="AL14" s="343"/>
      <c r="AM14" s="120"/>
      <c r="AN14" s="337" t="s">
        <v>57</v>
      </c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</row>
    <row r="15" spans="16:56" s="118" customFormat="1" ht="31.5" customHeight="1">
      <c r="P15" s="321" t="s">
        <v>117</v>
      </c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121"/>
      <c r="AH15" s="121"/>
      <c r="AI15" s="121"/>
      <c r="AJ15" s="121"/>
      <c r="AK15" s="121"/>
      <c r="AL15" s="122"/>
      <c r="AM15" s="122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</row>
    <row r="16" spans="40:56" s="118" customFormat="1" ht="33.75" customHeight="1">
      <c r="AN16" s="337" t="s">
        <v>58</v>
      </c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</row>
    <row r="17" spans="40:56" s="118" customFormat="1" ht="21.75" customHeight="1"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</row>
    <row r="18" spans="40:56" s="118" customFormat="1" ht="27.75" customHeight="1">
      <c r="AN18" s="341" t="s">
        <v>55</v>
      </c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</row>
    <row r="19" spans="1:53" s="118" customFormat="1" ht="25.5">
      <c r="A19" s="317" t="s">
        <v>103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</row>
    <row r="20" spans="1:53" ht="18" customHeight="1">
      <c r="A20" s="318" t="s">
        <v>22</v>
      </c>
      <c r="B20" s="319" t="s">
        <v>21</v>
      </c>
      <c r="C20" s="319"/>
      <c r="D20" s="319"/>
      <c r="E20" s="319"/>
      <c r="F20" s="319" t="s">
        <v>10</v>
      </c>
      <c r="G20" s="319"/>
      <c r="H20" s="319"/>
      <c r="I20" s="319"/>
      <c r="J20" s="319" t="s">
        <v>11</v>
      </c>
      <c r="K20" s="319"/>
      <c r="L20" s="319"/>
      <c r="M20" s="319"/>
      <c r="N20" s="319" t="s">
        <v>12</v>
      </c>
      <c r="O20" s="319"/>
      <c r="P20" s="319"/>
      <c r="Q20" s="319"/>
      <c r="R20" s="319"/>
      <c r="S20" s="319" t="s">
        <v>13</v>
      </c>
      <c r="T20" s="319"/>
      <c r="U20" s="319"/>
      <c r="V20" s="319"/>
      <c r="W20" s="319" t="s">
        <v>14</v>
      </c>
      <c r="X20" s="319"/>
      <c r="Y20" s="319"/>
      <c r="Z20" s="319"/>
      <c r="AA20" s="319"/>
      <c r="AB20" s="319" t="s">
        <v>15</v>
      </c>
      <c r="AC20" s="319"/>
      <c r="AD20" s="319"/>
      <c r="AE20" s="319"/>
      <c r="AF20" s="319" t="s">
        <v>16</v>
      </c>
      <c r="AG20" s="319"/>
      <c r="AH20" s="319"/>
      <c r="AI20" s="319"/>
      <c r="AJ20" s="319" t="s">
        <v>17</v>
      </c>
      <c r="AK20" s="319"/>
      <c r="AL20" s="319"/>
      <c r="AM20" s="319"/>
      <c r="AN20" s="319" t="s">
        <v>18</v>
      </c>
      <c r="AO20" s="319"/>
      <c r="AP20" s="319"/>
      <c r="AQ20" s="319"/>
      <c r="AR20" s="319"/>
      <c r="AS20" s="319" t="s">
        <v>19</v>
      </c>
      <c r="AT20" s="319"/>
      <c r="AU20" s="319"/>
      <c r="AV20" s="319"/>
      <c r="AW20" s="319" t="s">
        <v>20</v>
      </c>
      <c r="AX20" s="319"/>
      <c r="AY20" s="319"/>
      <c r="AZ20" s="319"/>
      <c r="BA20" s="319"/>
    </row>
    <row r="21" spans="1:53" s="125" customFormat="1" ht="20.25" customHeight="1">
      <c r="A21" s="318"/>
      <c r="B21" s="124">
        <v>1</v>
      </c>
      <c r="C21" s="124">
        <v>2</v>
      </c>
      <c r="D21" s="124">
        <v>3</v>
      </c>
      <c r="E21" s="124">
        <v>4</v>
      </c>
      <c r="F21" s="124">
        <v>5</v>
      </c>
      <c r="G21" s="124">
        <v>6</v>
      </c>
      <c r="H21" s="124">
        <v>7</v>
      </c>
      <c r="I21" s="124">
        <v>8</v>
      </c>
      <c r="J21" s="124">
        <v>9</v>
      </c>
      <c r="K21" s="124">
        <v>10</v>
      </c>
      <c r="L21" s="124">
        <v>11</v>
      </c>
      <c r="M21" s="124">
        <v>12</v>
      </c>
      <c r="N21" s="124">
        <v>13</v>
      </c>
      <c r="O21" s="124">
        <v>14</v>
      </c>
      <c r="P21" s="124">
        <v>15</v>
      </c>
      <c r="Q21" s="124">
        <v>16</v>
      </c>
      <c r="R21" s="124">
        <v>17</v>
      </c>
      <c r="S21" s="124">
        <v>18</v>
      </c>
      <c r="T21" s="124">
        <v>19</v>
      </c>
      <c r="U21" s="124">
        <v>20</v>
      </c>
      <c r="V21" s="124">
        <v>21</v>
      </c>
      <c r="W21" s="124">
        <v>22</v>
      </c>
      <c r="X21" s="124">
        <v>23</v>
      </c>
      <c r="Y21" s="124">
        <v>24</v>
      </c>
      <c r="Z21" s="124">
        <v>25</v>
      </c>
      <c r="AA21" s="124">
        <v>26</v>
      </c>
      <c r="AB21" s="124">
        <v>27</v>
      </c>
      <c r="AC21" s="124">
        <v>28</v>
      </c>
      <c r="AD21" s="124">
        <v>29</v>
      </c>
      <c r="AE21" s="124">
        <v>30</v>
      </c>
      <c r="AF21" s="124">
        <v>31</v>
      </c>
      <c r="AG21" s="124">
        <v>32</v>
      </c>
      <c r="AH21" s="124">
        <v>33</v>
      </c>
      <c r="AI21" s="124">
        <v>34</v>
      </c>
      <c r="AJ21" s="124">
        <v>35</v>
      </c>
      <c r="AK21" s="124">
        <v>36</v>
      </c>
      <c r="AL21" s="124">
        <v>37</v>
      </c>
      <c r="AM21" s="124">
        <v>38</v>
      </c>
      <c r="AN21" s="124">
        <v>39</v>
      </c>
      <c r="AO21" s="124">
        <v>40</v>
      </c>
      <c r="AP21" s="124">
        <v>41</v>
      </c>
      <c r="AQ21" s="124">
        <v>42</v>
      </c>
      <c r="AR21" s="124">
        <v>43</v>
      </c>
      <c r="AS21" s="124">
        <v>44</v>
      </c>
      <c r="AT21" s="124">
        <v>45</v>
      </c>
      <c r="AU21" s="124">
        <v>46</v>
      </c>
      <c r="AV21" s="124">
        <v>47</v>
      </c>
      <c r="AW21" s="124">
        <v>48</v>
      </c>
      <c r="AX21" s="124">
        <v>49</v>
      </c>
      <c r="AY21" s="124">
        <v>50</v>
      </c>
      <c r="AZ21" s="124">
        <v>51</v>
      </c>
      <c r="BA21" s="124">
        <v>52</v>
      </c>
    </row>
    <row r="22" spans="1:53" ht="19.5" customHeight="1">
      <c r="A22" s="126" t="s">
        <v>128</v>
      </c>
      <c r="B22" s="31" t="s">
        <v>53</v>
      </c>
      <c r="C22" s="31" t="s">
        <v>53</v>
      </c>
      <c r="D22" s="31" t="s">
        <v>53</v>
      </c>
      <c r="E22" s="31" t="s">
        <v>53</v>
      </c>
      <c r="F22" s="127" t="s">
        <v>94</v>
      </c>
      <c r="G22" s="127" t="s">
        <v>94</v>
      </c>
      <c r="H22" s="127" t="s">
        <v>94</v>
      </c>
      <c r="I22" s="127" t="s">
        <v>94</v>
      </c>
      <c r="J22" s="127" t="s">
        <v>94</v>
      </c>
      <c r="K22" s="127" t="s">
        <v>94</v>
      </c>
      <c r="L22" s="127" t="s">
        <v>94</v>
      </c>
      <c r="M22" s="127" t="s">
        <v>94</v>
      </c>
      <c r="N22" s="127" t="s">
        <v>94</v>
      </c>
      <c r="O22" s="127" t="s">
        <v>94</v>
      </c>
      <c r="P22" s="127" t="s">
        <v>94</v>
      </c>
      <c r="Q22" s="127" t="s">
        <v>94</v>
      </c>
      <c r="R22" s="127" t="s">
        <v>94</v>
      </c>
      <c r="S22" s="127" t="s">
        <v>94</v>
      </c>
      <c r="T22" s="127" t="s">
        <v>94</v>
      </c>
      <c r="U22" s="219" t="s">
        <v>28</v>
      </c>
      <c r="V22" s="126" t="s">
        <v>28</v>
      </c>
      <c r="W22" s="126" t="s">
        <v>28</v>
      </c>
      <c r="X22" s="128" t="s">
        <v>29</v>
      </c>
      <c r="Y22" s="128" t="s">
        <v>29</v>
      </c>
      <c r="Z22" s="128" t="s">
        <v>94</v>
      </c>
      <c r="AA22" s="128" t="s">
        <v>94</v>
      </c>
      <c r="AB22" s="128" t="s">
        <v>94</v>
      </c>
      <c r="AC22" s="128" t="s">
        <v>94</v>
      </c>
      <c r="AD22" s="128" t="s">
        <v>94</v>
      </c>
      <c r="AE22" s="128" t="s">
        <v>94</v>
      </c>
      <c r="AF22" s="128" t="s">
        <v>94</v>
      </c>
      <c r="AG22" s="128" t="s">
        <v>94</v>
      </c>
      <c r="AH22" s="128" t="s">
        <v>94</v>
      </c>
      <c r="AI22" s="126" t="s">
        <v>28</v>
      </c>
      <c r="AJ22" s="126" t="s">
        <v>94</v>
      </c>
      <c r="AK22" s="126" t="s">
        <v>94</v>
      </c>
      <c r="AL22" s="126" t="s">
        <v>94</v>
      </c>
      <c r="AM22" s="126" t="s">
        <v>94</v>
      </c>
      <c r="AN22" s="126" t="s">
        <v>94</v>
      </c>
      <c r="AO22" s="126" t="s">
        <v>94</v>
      </c>
      <c r="AP22" s="126" t="s">
        <v>94</v>
      </c>
      <c r="AQ22" s="126" t="s">
        <v>94</v>
      </c>
      <c r="AR22" s="126" t="s">
        <v>94</v>
      </c>
      <c r="AS22" s="128" t="s">
        <v>28</v>
      </c>
      <c r="AT22" s="128" t="s">
        <v>28</v>
      </c>
      <c r="AU22" s="128" t="s">
        <v>28</v>
      </c>
      <c r="AV22" s="129" t="s">
        <v>30</v>
      </c>
      <c r="AW22" s="129" t="s">
        <v>30</v>
      </c>
      <c r="AX22" s="129" t="s">
        <v>29</v>
      </c>
      <c r="AY22" s="128" t="s">
        <v>29</v>
      </c>
      <c r="AZ22" s="128" t="s">
        <v>29</v>
      </c>
      <c r="BA22" s="128" t="s">
        <v>29</v>
      </c>
    </row>
    <row r="23" spans="1:53" ht="19.5" customHeight="1">
      <c r="A23" s="126" t="s">
        <v>129</v>
      </c>
      <c r="B23" s="128" t="s">
        <v>29</v>
      </c>
      <c r="C23" s="128" t="s">
        <v>29</v>
      </c>
      <c r="D23" s="128" t="s">
        <v>29</v>
      </c>
      <c r="E23" s="128" t="s">
        <v>29</v>
      </c>
      <c r="F23" s="127" t="s">
        <v>94</v>
      </c>
      <c r="G23" s="127" t="s">
        <v>94</v>
      </c>
      <c r="H23" s="127" t="s">
        <v>94</v>
      </c>
      <c r="I23" s="127" t="s">
        <v>94</v>
      </c>
      <c r="J23" s="127" t="s">
        <v>94</v>
      </c>
      <c r="K23" s="127" t="s">
        <v>94</v>
      </c>
      <c r="L23" s="127" t="s">
        <v>94</v>
      </c>
      <c r="M23" s="127" t="s">
        <v>94</v>
      </c>
      <c r="N23" s="127" t="s">
        <v>94</v>
      </c>
      <c r="O23" s="127" t="s">
        <v>94</v>
      </c>
      <c r="P23" s="127" t="s">
        <v>94</v>
      </c>
      <c r="Q23" s="127" t="s">
        <v>94</v>
      </c>
      <c r="R23" s="127" t="s">
        <v>94</v>
      </c>
      <c r="S23" s="127" t="s">
        <v>94</v>
      </c>
      <c r="T23" s="127" t="s">
        <v>94</v>
      </c>
      <c r="U23" s="126" t="s">
        <v>28</v>
      </c>
      <c r="V23" s="126" t="s">
        <v>28</v>
      </c>
      <c r="W23" s="126" t="s">
        <v>28</v>
      </c>
      <c r="X23" s="128" t="s">
        <v>29</v>
      </c>
      <c r="Y23" s="128" t="s">
        <v>94</v>
      </c>
      <c r="Z23" s="128" t="s">
        <v>94</v>
      </c>
      <c r="AA23" s="128" t="s">
        <v>94</v>
      </c>
      <c r="AB23" s="128" t="s">
        <v>94</v>
      </c>
      <c r="AC23" s="128" t="s">
        <v>94</v>
      </c>
      <c r="AD23" s="128" t="s">
        <v>94</v>
      </c>
      <c r="AE23" s="128" t="s">
        <v>94</v>
      </c>
      <c r="AF23" s="128" t="s">
        <v>94</v>
      </c>
      <c r="AG23" s="128" t="s">
        <v>94</v>
      </c>
      <c r="AH23" s="126" t="s">
        <v>28</v>
      </c>
      <c r="AI23" s="126" t="s">
        <v>30</v>
      </c>
      <c r="AJ23" s="139" t="s">
        <v>104</v>
      </c>
      <c r="AK23" s="139" t="s">
        <v>104</v>
      </c>
      <c r="AL23" s="139" t="s">
        <v>104</v>
      </c>
      <c r="AM23" s="139" t="s">
        <v>104</v>
      </c>
      <c r="AN23" s="139" t="s">
        <v>104</v>
      </c>
      <c r="AO23" s="139" t="s">
        <v>104</v>
      </c>
      <c r="AP23" s="139" t="s">
        <v>104</v>
      </c>
      <c r="AQ23" s="139" t="s">
        <v>104</v>
      </c>
      <c r="AR23" s="126" t="s">
        <v>28</v>
      </c>
      <c r="AS23" s="128" t="s">
        <v>24</v>
      </c>
      <c r="AT23" s="128" t="s">
        <v>24</v>
      </c>
      <c r="AU23" s="128" t="s">
        <v>24</v>
      </c>
      <c r="AV23" s="123" t="s">
        <v>95</v>
      </c>
      <c r="AW23" s="346"/>
      <c r="AX23" s="347"/>
      <c r="AY23" s="347"/>
      <c r="AZ23" s="347"/>
      <c r="BA23" s="348"/>
    </row>
    <row r="24" spans="1:53" ht="19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 t="s">
        <v>105</v>
      </c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</row>
    <row r="25" spans="1:53" s="130" customFormat="1" ht="21" customHeight="1">
      <c r="A25" s="344" t="s">
        <v>106</v>
      </c>
      <c r="B25" s="344"/>
      <c r="C25" s="344"/>
      <c r="D25" s="344"/>
      <c r="E25" s="344"/>
      <c r="F25" s="344"/>
      <c r="G25" s="344"/>
      <c r="H25" s="344"/>
      <c r="I25" s="344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131"/>
      <c r="AW25" s="131"/>
      <c r="AX25" s="131"/>
      <c r="AY25" s="131"/>
      <c r="AZ25" s="131"/>
      <c r="BA25" s="107"/>
    </row>
    <row r="26" spans="1:53" s="130" customFormat="1" ht="15.7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31"/>
      <c r="AW26" s="131"/>
      <c r="AX26" s="131"/>
      <c r="AY26" s="131"/>
      <c r="AZ26" s="131"/>
      <c r="BA26" s="107"/>
    </row>
    <row r="27" spans="1:53" ht="21.75" customHeight="1">
      <c r="A27" s="297" t="s">
        <v>127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</row>
    <row r="28" spans="1:53" ht="22.5" customHeight="1">
      <c r="A28" s="320" t="s">
        <v>22</v>
      </c>
      <c r="B28" s="276"/>
      <c r="C28" s="296" t="s">
        <v>23</v>
      </c>
      <c r="D28" s="275"/>
      <c r="E28" s="275"/>
      <c r="F28" s="276"/>
      <c r="G28" s="274" t="s">
        <v>31</v>
      </c>
      <c r="H28" s="275"/>
      <c r="I28" s="276"/>
      <c r="J28" s="274" t="s">
        <v>6</v>
      </c>
      <c r="K28" s="275"/>
      <c r="L28" s="275"/>
      <c r="M28" s="276"/>
      <c r="N28" s="274" t="s">
        <v>107</v>
      </c>
      <c r="O28" s="275"/>
      <c r="P28" s="276"/>
      <c r="Q28" s="274" t="s">
        <v>108</v>
      </c>
      <c r="R28" s="283"/>
      <c r="S28" s="284"/>
      <c r="T28" s="274" t="s">
        <v>109</v>
      </c>
      <c r="U28" s="275"/>
      <c r="V28" s="276"/>
      <c r="W28" s="274" t="s">
        <v>110</v>
      </c>
      <c r="X28" s="275"/>
      <c r="Y28" s="276"/>
      <c r="Z28" s="133"/>
      <c r="AA28" s="299" t="s">
        <v>111</v>
      </c>
      <c r="AB28" s="299"/>
      <c r="AC28" s="299"/>
      <c r="AD28" s="299"/>
      <c r="AE28" s="299"/>
      <c r="AF28" s="300" t="s">
        <v>34</v>
      </c>
      <c r="AG28" s="300"/>
      <c r="AH28" s="300"/>
      <c r="AI28" s="300" t="s">
        <v>112</v>
      </c>
      <c r="AJ28" s="300"/>
      <c r="AK28" s="300"/>
      <c r="AL28" s="134"/>
      <c r="AM28" s="302" t="s">
        <v>113</v>
      </c>
      <c r="AN28" s="303"/>
      <c r="AO28" s="304"/>
      <c r="AP28" s="311" t="s">
        <v>114</v>
      </c>
      <c r="AQ28" s="300"/>
      <c r="AR28" s="300"/>
      <c r="AS28" s="300"/>
      <c r="AT28" s="300"/>
      <c r="AU28" s="300"/>
      <c r="AV28" s="300"/>
      <c r="AW28" s="300"/>
      <c r="AX28" s="300" t="s">
        <v>34</v>
      </c>
      <c r="AY28" s="300"/>
      <c r="AZ28" s="300"/>
      <c r="BA28" s="301"/>
    </row>
    <row r="29" spans="1:53" ht="15.75" customHeight="1">
      <c r="A29" s="277"/>
      <c r="B29" s="279"/>
      <c r="C29" s="277"/>
      <c r="D29" s="278"/>
      <c r="E29" s="278"/>
      <c r="F29" s="279"/>
      <c r="G29" s="277"/>
      <c r="H29" s="278"/>
      <c r="I29" s="279"/>
      <c r="J29" s="277"/>
      <c r="K29" s="278"/>
      <c r="L29" s="278"/>
      <c r="M29" s="279"/>
      <c r="N29" s="277"/>
      <c r="O29" s="278"/>
      <c r="P29" s="279"/>
      <c r="Q29" s="285"/>
      <c r="R29" s="227"/>
      <c r="S29" s="286"/>
      <c r="T29" s="277"/>
      <c r="U29" s="278"/>
      <c r="V29" s="279"/>
      <c r="W29" s="277"/>
      <c r="X29" s="278"/>
      <c r="Y29" s="279"/>
      <c r="Z29" s="133"/>
      <c r="AA29" s="299"/>
      <c r="AB29" s="299"/>
      <c r="AC29" s="299"/>
      <c r="AD29" s="299"/>
      <c r="AE29" s="299"/>
      <c r="AF29" s="300"/>
      <c r="AG29" s="300"/>
      <c r="AH29" s="300"/>
      <c r="AI29" s="300"/>
      <c r="AJ29" s="300"/>
      <c r="AK29" s="300"/>
      <c r="AL29" s="135"/>
      <c r="AM29" s="305"/>
      <c r="AN29" s="306"/>
      <c r="AO29" s="307"/>
      <c r="AP29" s="311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1"/>
    </row>
    <row r="30" spans="1:53" ht="36" customHeight="1">
      <c r="A30" s="280"/>
      <c r="B30" s="282"/>
      <c r="C30" s="280"/>
      <c r="D30" s="281"/>
      <c r="E30" s="281"/>
      <c r="F30" s="282"/>
      <c r="G30" s="280"/>
      <c r="H30" s="281"/>
      <c r="I30" s="282"/>
      <c r="J30" s="280"/>
      <c r="K30" s="281"/>
      <c r="L30" s="281"/>
      <c r="M30" s="282"/>
      <c r="N30" s="280"/>
      <c r="O30" s="281"/>
      <c r="P30" s="282"/>
      <c r="Q30" s="287"/>
      <c r="R30" s="288"/>
      <c r="S30" s="289"/>
      <c r="T30" s="280"/>
      <c r="U30" s="281"/>
      <c r="V30" s="282"/>
      <c r="W30" s="280"/>
      <c r="X30" s="281"/>
      <c r="Y30" s="282"/>
      <c r="Z30" s="133"/>
      <c r="AA30" s="299"/>
      <c r="AB30" s="299"/>
      <c r="AC30" s="299"/>
      <c r="AD30" s="299"/>
      <c r="AE30" s="299"/>
      <c r="AF30" s="300"/>
      <c r="AG30" s="300"/>
      <c r="AH30" s="300"/>
      <c r="AI30" s="300"/>
      <c r="AJ30" s="300"/>
      <c r="AK30" s="300"/>
      <c r="AL30" s="135"/>
      <c r="AM30" s="305"/>
      <c r="AN30" s="306"/>
      <c r="AO30" s="307"/>
      <c r="AP30" s="311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1"/>
    </row>
    <row r="31" spans="1:53" ht="36" customHeight="1">
      <c r="A31" s="255" t="s">
        <v>128</v>
      </c>
      <c r="B31" s="256"/>
      <c r="C31" s="233">
        <v>33</v>
      </c>
      <c r="D31" s="234"/>
      <c r="E31" s="234"/>
      <c r="F31" s="235"/>
      <c r="G31" s="260">
        <v>7</v>
      </c>
      <c r="H31" s="234"/>
      <c r="I31" s="235"/>
      <c r="J31" s="260">
        <v>2</v>
      </c>
      <c r="K31" s="234"/>
      <c r="L31" s="234"/>
      <c r="M31" s="235"/>
      <c r="N31" s="257"/>
      <c r="O31" s="258"/>
      <c r="P31" s="259"/>
      <c r="Q31" s="314"/>
      <c r="R31" s="315"/>
      <c r="S31" s="316"/>
      <c r="T31" s="260">
        <v>6</v>
      </c>
      <c r="U31" s="234"/>
      <c r="V31" s="235"/>
      <c r="W31" s="233">
        <v>48</v>
      </c>
      <c r="X31" s="234"/>
      <c r="Y31" s="235"/>
      <c r="Z31" s="133"/>
      <c r="AA31" s="236" t="s">
        <v>35</v>
      </c>
      <c r="AB31" s="237"/>
      <c r="AC31" s="237"/>
      <c r="AD31" s="237"/>
      <c r="AE31" s="237"/>
      <c r="AF31" s="231">
        <v>4</v>
      </c>
      <c r="AG31" s="232"/>
      <c r="AH31" s="232"/>
      <c r="AI31" s="231">
        <v>2</v>
      </c>
      <c r="AJ31" s="232"/>
      <c r="AK31" s="232"/>
      <c r="AL31" s="135"/>
      <c r="AM31" s="308"/>
      <c r="AN31" s="309"/>
      <c r="AO31" s="310"/>
      <c r="AP31" s="312"/>
      <c r="AQ31" s="313"/>
      <c r="AR31" s="313"/>
      <c r="AS31" s="313"/>
      <c r="AT31" s="313"/>
      <c r="AU31" s="313"/>
      <c r="AV31" s="313"/>
      <c r="AW31" s="313"/>
      <c r="AX31" s="300"/>
      <c r="AY31" s="300"/>
      <c r="AZ31" s="300"/>
      <c r="BA31" s="301"/>
    </row>
    <row r="32" spans="1:53" ht="30.75" customHeight="1">
      <c r="A32" s="255" t="s">
        <v>129</v>
      </c>
      <c r="B32" s="256"/>
      <c r="C32" s="261" t="s">
        <v>82</v>
      </c>
      <c r="D32" s="262"/>
      <c r="E32" s="262"/>
      <c r="F32" s="263"/>
      <c r="G32" s="247">
        <v>5</v>
      </c>
      <c r="H32" s="239"/>
      <c r="I32" s="240"/>
      <c r="J32" s="247" t="s">
        <v>122</v>
      </c>
      <c r="K32" s="239"/>
      <c r="L32" s="239"/>
      <c r="M32" s="240"/>
      <c r="N32" s="261" t="s">
        <v>124</v>
      </c>
      <c r="O32" s="262"/>
      <c r="P32" s="263"/>
      <c r="Q32" s="247">
        <v>1</v>
      </c>
      <c r="R32" s="239"/>
      <c r="S32" s="240"/>
      <c r="T32" s="238">
        <v>5</v>
      </c>
      <c r="U32" s="239"/>
      <c r="V32" s="240"/>
      <c r="W32" s="238">
        <v>47</v>
      </c>
      <c r="X32" s="239"/>
      <c r="Y32" s="240"/>
      <c r="Z32" s="133"/>
      <c r="AA32" s="236" t="s">
        <v>42</v>
      </c>
      <c r="AB32" s="237"/>
      <c r="AC32" s="237"/>
      <c r="AD32" s="237"/>
      <c r="AE32" s="237"/>
      <c r="AF32" s="231">
        <v>6</v>
      </c>
      <c r="AG32" s="232"/>
      <c r="AH32" s="232"/>
      <c r="AI32" s="231" t="s">
        <v>125</v>
      </c>
      <c r="AJ32" s="232"/>
      <c r="AK32" s="232"/>
      <c r="AL32" s="136"/>
      <c r="AM32" s="247" t="s">
        <v>32</v>
      </c>
      <c r="AN32" s="248"/>
      <c r="AO32" s="249"/>
      <c r="AP32" s="225" t="s">
        <v>115</v>
      </c>
      <c r="AQ32" s="225"/>
      <c r="AR32" s="225"/>
      <c r="AS32" s="225"/>
      <c r="AT32" s="225"/>
      <c r="AU32" s="225"/>
      <c r="AV32" s="225"/>
      <c r="AW32" s="225"/>
      <c r="AX32" s="223">
        <v>6</v>
      </c>
      <c r="AY32" s="224"/>
      <c r="AZ32" s="224"/>
      <c r="BA32" s="241"/>
    </row>
    <row r="33" spans="1:53" ht="33" customHeight="1">
      <c r="A33" s="233" t="s">
        <v>33</v>
      </c>
      <c r="B33" s="235"/>
      <c r="C33" s="292" t="s">
        <v>93</v>
      </c>
      <c r="D33" s="293"/>
      <c r="E33" s="293"/>
      <c r="F33" s="294"/>
      <c r="G33" s="270">
        <v>12</v>
      </c>
      <c r="H33" s="234"/>
      <c r="I33" s="235"/>
      <c r="J33" s="233" t="s">
        <v>123</v>
      </c>
      <c r="K33" s="234"/>
      <c r="L33" s="234"/>
      <c r="M33" s="235"/>
      <c r="N33" s="292" t="s">
        <v>124</v>
      </c>
      <c r="O33" s="293"/>
      <c r="P33" s="294"/>
      <c r="Q33" s="233">
        <v>1</v>
      </c>
      <c r="R33" s="234"/>
      <c r="S33" s="235"/>
      <c r="T33" s="270">
        <v>11</v>
      </c>
      <c r="U33" s="234"/>
      <c r="V33" s="235"/>
      <c r="W33" s="270">
        <v>95</v>
      </c>
      <c r="X33" s="234"/>
      <c r="Y33" s="235"/>
      <c r="Z33" s="133"/>
      <c r="AA33" s="236" t="s">
        <v>32</v>
      </c>
      <c r="AB33" s="237"/>
      <c r="AC33" s="237"/>
      <c r="AD33" s="237"/>
      <c r="AE33" s="237"/>
      <c r="AF33" s="231">
        <v>6</v>
      </c>
      <c r="AG33" s="232"/>
      <c r="AH33" s="232"/>
      <c r="AI33" s="231" t="s">
        <v>126</v>
      </c>
      <c r="AJ33" s="232"/>
      <c r="AK33" s="232"/>
      <c r="AL33" s="137"/>
      <c r="AM33" s="250"/>
      <c r="AN33" s="251"/>
      <c r="AO33" s="252"/>
      <c r="AP33" s="222"/>
      <c r="AQ33" s="222"/>
      <c r="AR33" s="222"/>
      <c r="AS33" s="222"/>
      <c r="AT33" s="222"/>
      <c r="AU33" s="222"/>
      <c r="AV33" s="222"/>
      <c r="AW33" s="222"/>
      <c r="AX33" s="242"/>
      <c r="AY33" s="243"/>
      <c r="AZ33" s="243"/>
      <c r="BA33" s="244"/>
    </row>
    <row r="34" spans="1:53" ht="19.5" customHeight="1">
      <c r="A34" s="264"/>
      <c r="B34" s="265"/>
      <c r="C34" s="272"/>
      <c r="D34" s="273"/>
      <c r="E34" s="273"/>
      <c r="F34" s="273"/>
      <c r="G34" s="264"/>
      <c r="H34" s="265"/>
      <c r="I34" s="265"/>
      <c r="J34" s="264"/>
      <c r="K34" s="265"/>
      <c r="L34" s="265"/>
      <c r="M34" s="265"/>
      <c r="N34" s="272"/>
      <c r="O34" s="273"/>
      <c r="P34" s="273"/>
      <c r="Q34" s="290"/>
      <c r="R34" s="291"/>
      <c r="S34" s="291"/>
      <c r="T34" s="271"/>
      <c r="U34" s="265"/>
      <c r="V34" s="265"/>
      <c r="W34" s="271"/>
      <c r="X34" s="265"/>
      <c r="Y34" s="265"/>
      <c r="Z34" s="133"/>
      <c r="AA34" s="268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136"/>
      <c r="AM34" s="253"/>
      <c r="AN34" s="253"/>
      <c r="AO34" s="253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54"/>
    </row>
    <row r="35" spans="1:53" ht="21.75" customHeight="1">
      <c r="A35" s="295"/>
      <c r="B35" s="267"/>
      <c r="C35" s="272"/>
      <c r="D35" s="273"/>
      <c r="E35" s="273"/>
      <c r="F35" s="273"/>
      <c r="G35" s="264"/>
      <c r="H35" s="265"/>
      <c r="I35" s="265"/>
      <c r="J35" s="266"/>
      <c r="K35" s="267"/>
      <c r="L35" s="267"/>
      <c r="M35" s="267"/>
      <c r="N35" s="272"/>
      <c r="O35" s="273"/>
      <c r="P35" s="273"/>
      <c r="Q35" s="290"/>
      <c r="R35" s="291"/>
      <c r="S35" s="291"/>
      <c r="T35" s="264"/>
      <c r="U35" s="265"/>
      <c r="V35" s="265"/>
      <c r="W35" s="271"/>
      <c r="X35" s="265"/>
      <c r="Y35" s="265"/>
      <c r="Z35" s="133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136"/>
      <c r="AM35" s="245"/>
      <c r="AN35" s="245"/>
      <c r="AO35" s="245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7"/>
    </row>
  </sheetData>
  <sheetProtection selectLockedCells="1" selectUnlockedCells="1"/>
  <mergeCells count="113">
    <mergeCell ref="A25:AU25"/>
    <mergeCell ref="J31:M31"/>
    <mergeCell ref="AW23:BA23"/>
    <mergeCell ref="AN20:AR20"/>
    <mergeCell ref="B20:E20"/>
    <mergeCell ref="W20:AA20"/>
    <mergeCell ref="C31:F31"/>
    <mergeCell ref="T31:V31"/>
    <mergeCell ref="AW20:BA20"/>
    <mergeCell ref="S20:V20"/>
    <mergeCell ref="AN12:BD13"/>
    <mergeCell ref="P10:AM10"/>
    <mergeCell ref="P13:AJ13"/>
    <mergeCell ref="AN18:BD18"/>
    <mergeCell ref="P12:AK12"/>
    <mergeCell ref="AN14:BD15"/>
    <mergeCell ref="AN16:BD17"/>
    <mergeCell ref="P14:AL14"/>
    <mergeCell ref="A5:O5"/>
    <mergeCell ref="AN4:BA5"/>
    <mergeCell ref="AN6:BA6"/>
    <mergeCell ref="P11:AA11"/>
    <mergeCell ref="AN7:BA9"/>
    <mergeCell ref="AN10:BD11"/>
    <mergeCell ref="A8:O8"/>
    <mergeCell ref="A10:O10"/>
    <mergeCell ref="A28:B30"/>
    <mergeCell ref="N20:R20"/>
    <mergeCell ref="P15:AF15"/>
    <mergeCell ref="A2:O2"/>
    <mergeCell ref="A4:O4"/>
    <mergeCell ref="P4:AM4"/>
    <mergeCell ref="P2:AN2"/>
    <mergeCell ref="AF20:AI20"/>
    <mergeCell ref="A3:O3"/>
    <mergeCell ref="A6:O6"/>
    <mergeCell ref="A19:BA19"/>
    <mergeCell ref="A20:A21"/>
    <mergeCell ref="J20:M20"/>
    <mergeCell ref="AS20:AV20"/>
    <mergeCell ref="AB20:AE20"/>
    <mergeCell ref="AJ20:AM20"/>
    <mergeCell ref="F20:I20"/>
    <mergeCell ref="C28:F30"/>
    <mergeCell ref="G28:I30"/>
    <mergeCell ref="A27:BA27"/>
    <mergeCell ref="AA28:AE30"/>
    <mergeCell ref="AF28:AH30"/>
    <mergeCell ref="AI28:AK30"/>
    <mergeCell ref="AX28:BA31"/>
    <mergeCell ref="AM28:AO31"/>
    <mergeCell ref="AP28:AW31"/>
    <mergeCell ref="Q31:S31"/>
    <mergeCell ref="A35:B35"/>
    <mergeCell ref="C33:F33"/>
    <mergeCell ref="G33:I33"/>
    <mergeCell ref="G35:I35"/>
    <mergeCell ref="A34:B34"/>
    <mergeCell ref="A33:B33"/>
    <mergeCell ref="C35:F35"/>
    <mergeCell ref="G34:I34"/>
    <mergeCell ref="C34:F34"/>
    <mergeCell ref="J28:M30"/>
    <mergeCell ref="N28:P30"/>
    <mergeCell ref="Q35:S35"/>
    <mergeCell ref="N34:P34"/>
    <mergeCell ref="Q33:S33"/>
    <mergeCell ref="Q34:S34"/>
    <mergeCell ref="N33:P33"/>
    <mergeCell ref="T33:V33"/>
    <mergeCell ref="N35:P35"/>
    <mergeCell ref="W28:Y30"/>
    <mergeCell ref="N32:P32"/>
    <mergeCell ref="T32:V32"/>
    <mergeCell ref="Q32:S32"/>
    <mergeCell ref="T28:V30"/>
    <mergeCell ref="Q28:S30"/>
    <mergeCell ref="T35:V35"/>
    <mergeCell ref="T34:V34"/>
    <mergeCell ref="AA34:AK35"/>
    <mergeCell ref="W33:Y33"/>
    <mergeCell ref="AA33:AE33"/>
    <mergeCell ref="AF33:AH33"/>
    <mergeCell ref="W35:Y35"/>
    <mergeCell ref="W34:Y34"/>
    <mergeCell ref="AI33:AK33"/>
    <mergeCell ref="J34:M34"/>
    <mergeCell ref="J33:M33"/>
    <mergeCell ref="G32:I32"/>
    <mergeCell ref="J35:M35"/>
    <mergeCell ref="J32:M32"/>
    <mergeCell ref="A31:B31"/>
    <mergeCell ref="A32:B32"/>
    <mergeCell ref="N31:P31"/>
    <mergeCell ref="G31:I31"/>
    <mergeCell ref="C32:F32"/>
    <mergeCell ref="AX35:BA35"/>
    <mergeCell ref="AP32:AW33"/>
    <mergeCell ref="AX32:BA33"/>
    <mergeCell ref="AM35:AO35"/>
    <mergeCell ref="AP35:AW35"/>
    <mergeCell ref="AP34:AW34"/>
    <mergeCell ref="AM32:AO33"/>
    <mergeCell ref="AM34:AO34"/>
    <mergeCell ref="AX34:BA34"/>
    <mergeCell ref="AI31:AK31"/>
    <mergeCell ref="W31:Y31"/>
    <mergeCell ref="AA32:AE32"/>
    <mergeCell ref="AF32:AH32"/>
    <mergeCell ref="AI32:AK32"/>
    <mergeCell ref="W32:Y32"/>
    <mergeCell ref="AA31:AE31"/>
    <mergeCell ref="AF31:AH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tabSelected="1" view="pageBreakPreview" zoomScale="70" zoomScaleNormal="70" zoomScaleSheetLayoutView="70" zoomScalePageLayoutView="0" workbookViewId="0" topLeftCell="A124">
      <selection activeCell="G162" sqref="G162"/>
    </sheetView>
  </sheetViews>
  <sheetFormatPr defaultColWidth="9.00390625" defaultRowHeight="12.75"/>
  <cols>
    <col min="1" max="1" width="8.75390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8.37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6.375" style="2" customWidth="1"/>
    <col min="12" max="12" width="7.375" style="2" bestFit="1" customWidth="1"/>
    <col min="13" max="13" width="6.625" style="2" customWidth="1"/>
    <col min="14" max="14" width="6.75390625" style="48" customWidth="1"/>
    <col min="15" max="16" width="6.75390625" style="1" customWidth="1"/>
    <col min="17" max="17" width="6.75390625" style="48" customWidth="1"/>
    <col min="18" max="18" width="6.75390625" style="1" customWidth="1"/>
    <col min="19" max="19" width="6.75390625" style="49" customWidth="1"/>
    <col min="20" max="20" width="6.75390625" style="48" hidden="1" customWidth="1"/>
    <col min="21" max="23" width="6.75390625" style="1" hidden="1" customWidth="1"/>
    <col min="24" max="24" width="6.75390625" style="48" hidden="1" customWidth="1"/>
    <col min="25" max="25" width="6.75390625" style="1" hidden="1" customWidth="1"/>
    <col min="26" max="26" width="6.75390625" style="49" hidden="1" customWidth="1"/>
    <col min="27" max="16384" width="9.125" style="2" customWidth="1"/>
  </cols>
  <sheetData>
    <row r="1" spans="1:26" s="3" customFormat="1" ht="18.75" customHeight="1" thickBot="1">
      <c r="A1" s="406" t="s">
        <v>144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</row>
    <row r="2" spans="1:26" s="160" customFormat="1" ht="27.75" customHeight="1">
      <c r="A2" s="352" t="s">
        <v>3</v>
      </c>
      <c r="B2" s="354" t="s">
        <v>148</v>
      </c>
      <c r="C2" s="357" t="s">
        <v>7</v>
      </c>
      <c r="D2" s="358"/>
      <c r="E2" s="359"/>
      <c r="F2" s="360"/>
      <c r="G2" s="375" t="s">
        <v>149</v>
      </c>
      <c r="H2" s="377" t="s">
        <v>150</v>
      </c>
      <c r="I2" s="378"/>
      <c r="J2" s="378"/>
      <c r="K2" s="378"/>
      <c r="L2" s="378"/>
      <c r="M2" s="379"/>
      <c r="N2" s="408" t="s">
        <v>145</v>
      </c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0"/>
      <c r="Z2" s="159"/>
    </row>
    <row r="3" spans="1:25" s="160" customFormat="1" ht="12.75" customHeight="1">
      <c r="A3" s="353"/>
      <c r="B3" s="355"/>
      <c r="C3" s="361"/>
      <c r="D3" s="362"/>
      <c r="E3" s="363"/>
      <c r="F3" s="364"/>
      <c r="G3" s="376"/>
      <c r="H3" s="411" t="s">
        <v>151</v>
      </c>
      <c r="I3" s="412" t="s">
        <v>152</v>
      </c>
      <c r="J3" s="381"/>
      <c r="K3" s="381"/>
      <c r="L3" s="413"/>
      <c r="M3" s="392" t="s">
        <v>153</v>
      </c>
      <c r="N3" s="393" t="s">
        <v>146</v>
      </c>
      <c r="O3" s="387"/>
      <c r="P3" s="394"/>
      <c r="Q3" s="386" t="s">
        <v>147</v>
      </c>
      <c r="R3" s="387"/>
      <c r="S3" s="394"/>
      <c r="T3" s="386" t="s">
        <v>146</v>
      </c>
      <c r="U3" s="387"/>
      <c r="V3" s="394"/>
      <c r="W3" s="386" t="s">
        <v>147</v>
      </c>
      <c r="X3" s="387"/>
      <c r="Y3" s="388"/>
    </row>
    <row r="4" spans="1:25" s="160" customFormat="1" ht="18.75" customHeight="1">
      <c r="A4" s="353"/>
      <c r="B4" s="355"/>
      <c r="C4" s="365" t="s">
        <v>154</v>
      </c>
      <c r="D4" s="365" t="s">
        <v>155</v>
      </c>
      <c r="E4" s="366" t="s">
        <v>156</v>
      </c>
      <c r="F4" s="407"/>
      <c r="G4" s="376"/>
      <c r="H4" s="411"/>
      <c r="I4" s="365" t="s">
        <v>157</v>
      </c>
      <c r="J4" s="366" t="s">
        <v>158</v>
      </c>
      <c r="K4" s="367"/>
      <c r="L4" s="368"/>
      <c r="M4" s="392"/>
      <c r="N4" s="395"/>
      <c r="O4" s="390"/>
      <c r="P4" s="396"/>
      <c r="Q4" s="389"/>
      <c r="R4" s="390"/>
      <c r="S4" s="396"/>
      <c r="T4" s="389"/>
      <c r="U4" s="390"/>
      <c r="V4" s="396"/>
      <c r="W4" s="389"/>
      <c r="X4" s="390"/>
      <c r="Y4" s="391"/>
    </row>
    <row r="5" spans="1:25" s="160" customFormat="1" ht="15.75">
      <c r="A5" s="353"/>
      <c r="B5" s="355"/>
      <c r="C5" s="365"/>
      <c r="D5" s="365"/>
      <c r="E5" s="369" t="s">
        <v>159</v>
      </c>
      <c r="F5" s="372" t="s">
        <v>160</v>
      </c>
      <c r="G5" s="376"/>
      <c r="H5" s="411"/>
      <c r="I5" s="365"/>
      <c r="J5" s="369" t="s">
        <v>161</v>
      </c>
      <c r="K5" s="369" t="s">
        <v>162</v>
      </c>
      <c r="L5" s="369" t="s">
        <v>163</v>
      </c>
      <c r="M5" s="392"/>
      <c r="N5" s="162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164">
        <v>12</v>
      </c>
    </row>
    <row r="6" spans="1:25" s="160" customFormat="1" ht="21" customHeight="1" thickBot="1">
      <c r="A6" s="353"/>
      <c r="B6" s="355"/>
      <c r="C6" s="365"/>
      <c r="D6" s="365"/>
      <c r="E6" s="370"/>
      <c r="F6" s="373"/>
      <c r="G6" s="376"/>
      <c r="H6" s="411"/>
      <c r="I6" s="365"/>
      <c r="J6" s="370"/>
      <c r="K6" s="370"/>
      <c r="L6" s="370"/>
      <c r="M6" s="392"/>
      <c r="N6" s="380" t="s">
        <v>164</v>
      </c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2"/>
    </row>
    <row r="7" spans="1:25" s="160" customFormat="1" ht="35.25" customHeight="1" thickBot="1">
      <c r="A7" s="353"/>
      <c r="B7" s="356"/>
      <c r="C7" s="365"/>
      <c r="D7" s="365"/>
      <c r="E7" s="371"/>
      <c r="F7" s="374"/>
      <c r="G7" s="376"/>
      <c r="H7" s="411"/>
      <c r="I7" s="365"/>
      <c r="J7" s="371"/>
      <c r="K7" s="371"/>
      <c r="L7" s="371"/>
      <c r="M7" s="392"/>
      <c r="N7" s="165">
        <v>15</v>
      </c>
      <c r="O7" s="166">
        <v>9</v>
      </c>
      <c r="P7" s="167">
        <v>9</v>
      </c>
      <c r="Q7" s="165">
        <v>15</v>
      </c>
      <c r="R7" s="166">
        <v>9</v>
      </c>
      <c r="S7" s="167">
        <v>8</v>
      </c>
      <c r="T7" s="165">
        <v>15</v>
      </c>
      <c r="U7" s="166">
        <v>9</v>
      </c>
      <c r="V7" s="167">
        <v>9</v>
      </c>
      <c r="W7" s="165">
        <v>15</v>
      </c>
      <c r="X7" s="166">
        <v>9</v>
      </c>
      <c r="Y7" s="167">
        <v>8</v>
      </c>
    </row>
    <row r="8" spans="1:25" s="160" customFormat="1" ht="16.5" thickBot="1">
      <c r="A8" s="168">
        <v>1</v>
      </c>
      <c r="B8" s="169">
        <v>2</v>
      </c>
      <c r="C8" s="170">
        <v>3</v>
      </c>
      <c r="D8" s="170">
        <v>4</v>
      </c>
      <c r="E8" s="170">
        <v>5</v>
      </c>
      <c r="F8" s="171">
        <v>6</v>
      </c>
      <c r="G8" s="172">
        <v>7</v>
      </c>
      <c r="H8" s="161">
        <v>8</v>
      </c>
      <c r="I8" s="170">
        <v>9</v>
      </c>
      <c r="J8" s="170">
        <v>10</v>
      </c>
      <c r="K8" s="170">
        <v>11</v>
      </c>
      <c r="L8" s="170">
        <v>12</v>
      </c>
      <c r="M8" s="173">
        <v>13</v>
      </c>
      <c r="N8" s="174">
        <v>14</v>
      </c>
      <c r="O8" s="170">
        <v>15</v>
      </c>
      <c r="P8" s="170">
        <v>16</v>
      </c>
      <c r="Q8" s="170">
        <v>17</v>
      </c>
      <c r="R8" s="170">
        <v>18</v>
      </c>
      <c r="S8" s="170">
        <v>19</v>
      </c>
      <c r="T8" s="170">
        <v>20</v>
      </c>
      <c r="U8" s="170">
        <v>21</v>
      </c>
      <c r="V8" s="170">
        <v>22</v>
      </c>
      <c r="W8" s="170">
        <v>23</v>
      </c>
      <c r="X8" s="170">
        <v>24</v>
      </c>
      <c r="Y8" s="173">
        <v>25</v>
      </c>
    </row>
    <row r="9" spans="1:25" s="160" customFormat="1" ht="18.75" customHeight="1" thickBot="1">
      <c r="A9" s="383" t="s">
        <v>239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5"/>
    </row>
    <row r="10" spans="1:25" s="160" customFormat="1" ht="18" customHeight="1" thickBot="1">
      <c r="A10" s="349" t="s">
        <v>175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1"/>
    </row>
    <row r="11" spans="1:26" ht="15" customHeight="1">
      <c r="A11" s="204" t="s">
        <v>165</v>
      </c>
      <c r="B11" s="178" t="s">
        <v>235</v>
      </c>
      <c r="C11" s="180"/>
      <c r="D11" s="181"/>
      <c r="E11" s="181"/>
      <c r="F11" s="182"/>
      <c r="G11" s="210">
        <v>5</v>
      </c>
      <c r="H11" s="5">
        <f>G11*30</f>
        <v>150</v>
      </c>
      <c r="I11" s="175"/>
      <c r="J11" s="175"/>
      <c r="K11" s="175"/>
      <c r="L11" s="175"/>
      <c r="M11" s="175"/>
      <c r="N11" s="36"/>
      <c r="O11" s="4"/>
      <c r="P11" s="32"/>
      <c r="Q11" s="36"/>
      <c r="R11" s="4"/>
      <c r="S11" s="37"/>
      <c r="T11" s="36"/>
      <c r="U11" s="69"/>
      <c r="V11" s="4"/>
      <c r="W11" s="32"/>
      <c r="X11" s="36"/>
      <c r="Y11" s="4"/>
      <c r="Z11" s="37"/>
    </row>
    <row r="12" spans="1:26" ht="15" customHeight="1">
      <c r="A12" s="204"/>
      <c r="B12" s="179" t="s">
        <v>168</v>
      </c>
      <c r="C12" s="180"/>
      <c r="D12" s="181"/>
      <c r="E12" s="181"/>
      <c r="F12" s="182"/>
      <c r="G12" s="210">
        <v>2</v>
      </c>
      <c r="H12" s="5">
        <v>60</v>
      </c>
      <c r="I12" s="175"/>
      <c r="J12" s="175"/>
      <c r="K12" s="175"/>
      <c r="L12" s="175"/>
      <c r="M12" s="175"/>
      <c r="N12" s="33"/>
      <c r="O12" s="7"/>
      <c r="P12" s="18"/>
      <c r="Q12" s="33"/>
      <c r="R12" s="7"/>
      <c r="S12" s="34"/>
      <c r="T12" s="33"/>
      <c r="U12" s="70"/>
      <c r="V12" s="7"/>
      <c r="W12" s="18"/>
      <c r="X12" s="33"/>
      <c r="Y12" s="7"/>
      <c r="Z12" s="34"/>
    </row>
    <row r="13" spans="1:26" ht="15" customHeight="1">
      <c r="A13" s="204"/>
      <c r="B13" s="179" t="s">
        <v>170</v>
      </c>
      <c r="C13" s="180"/>
      <c r="D13" s="181"/>
      <c r="E13" s="181"/>
      <c r="F13" s="182"/>
      <c r="G13" s="210">
        <v>1.5</v>
      </c>
      <c r="H13" s="5">
        <v>45</v>
      </c>
      <c r="I13" s="175"/>
      <c r="J13" s="175"/>
      <c r="K13" s="175"/>
      <c r="L13" s="175">
        <v>18</v>
      </c>
      <c r="M13" s="175">
        <f>H13-L13</f>
        <v>27</v>
      </c>
      <c r="N13" s="33"/>
      <c r="O13" s="7"/>
      <c r="P13" s="18"/>
      <c r="Q13" s="33"/>
      <c r="R13" s="7">
        <v>2</v>
      </c>
      <c r="S13" s="34"/>
      <c r="T13" s="33"/>
      <c r="U13" s="70"/>
      <c r="V13" s="7"/>
      <c r="W13" s="18"/>
      <c r="X13" s="33"/>
      <c r="Y13" s="7"/>
      <c r="Z13" s="34"/>
    </row>
    <row r="14" spans="1:26" ht="15" customHeight="1">
      <c r="A14" s="204"/>
      <c r="B14" s="179" t="s">
        <v>170</v>
      </c>
      <c r="C14" s="180"/>
      <c r="D14" s="213">
        <v>6</v>
      </c>
      <c r="E14" s="181"/>
      <c r="F14" s="182"/>
      <c r="G14" s="210">
        <v>1.5</v>
      </c>
      <c r="H14" s="5">
        <v>45</v>
      </c>
      <c r="I14" s="175"/>
      <c r="J14" s="175"/>
      <c r="K14" s="175"/>
      <c r="L14" s="175">
        <v>16</v>
      </c>
      <c r="M14" s="175">
        <f>H14-L14</f>
        <v>29</v>
      </c>
      <c r="N14" s="33"/>
      <c r="O14" s="7"/>
      <c r="P14" s="18"/>
      <c r="Q14" s="33"/>
      <c r="R14" s="7"/>
      <c r="S14" s="34">
        <v>2</v>
      </c>
      <c r="T14" s="33"/>
      <c r="U14" s="70"/>
      <c r="V14" s="7"/>
      <c r="W14" s="18"/>
      <c r="X14" s="33"/>
      <c r="Y14" s="7"/>
      <c r="Z14" s="34"/>
    </row>
    <row r="15" spans="1:26" ht="15" customHeight="1">
      <c r="A15" s="196" t="s">
        <v>166</v>
      </c>
      <c r="B15" s="19" t="s">
        <v>135</v>
      </c>
      <c r="C15" s="183" t="s">
        <v>134</v>
      </c>
      <c r="D15" s="184"/>
      <c r="E15" s="184"/>
      <c r="F15" s="185"/>
      <c r="G15" s="65">
        <v>3</v>
      </c>
      <c r="H15" s="4">
        <f>G15*30</f>
        <v>90</v>
      </c>
      <c r="I15" s="176"/>
      <c r="J15" s="176"/>
      <c r="K15" s="176"/>
      <c r="L15" s="176"/>
      <c r="M15" s="176"/>
      <c r="N15" s="33"/>
      <c r="O15" s="7"/>
      <c r="P15" s="18"/>
      <c r="Q15" s="33"/>
      <c r="R15" s="7"/>
      <c r="S15" s="34"/>
      <c r="T15" s="33"/>
      <c r="U15" s="70"/>
      <c r="V15" s="7"/>
      <c r="W15" s="18"/>
      <c r="X15" s="33"/>
      <c r="Y15" s="7"/>
      <c r="Z15" s="34"/>
    </row>
    <row r="16" spans="1:26" ht="15" customHeight="1">
      <c r="A16" s="196" t="s">
        <v>167</v>
      </c>
      <c r="B16" s="60" t="s">
        <v>136</v>
      </c>
      <c r="C16" s="183"/>
      <c r="D16" s="186"/>
      <c r="E16" s="186"/>
      <c r="F16" s="185"/>
      <c r="G16" s="211">
        <f>G17+G18</f>
        <v>3</v>
      </c>
      <c r="H16" s="4">
        <f aca="true" t="shared" si="0" ref="H16:H22">G16*30</f>
        <v>90</v>
      </c>
      <c r="I16" s="63"/>
      <c r="J16" s="145"/>
      <c r="K16" s="145"/>
      <c r="L16" s="145"/>
      <c r="M16" s="145"/>
      <c r="N16" s="146"/>
      <c r="O16" s="147"/>
      <c r="P16" s="32"/>
      <c r="Q16" s="36"/>
      <c r="R16" s="4"/>
      <c r="S16" s="37"/>
      <c r="T16" s="36"/>
      <c r="U16" s="69"/>
      <c r="V16" s="87" t="e">
        <f>$G16/#REF!</f>
        <v>#REF!</v>
      </c>
      <c r="W16" s="32"/>
      <c r="X16" s="36" t="s">
        <v>43</v>
      </c>
      <c r="Y16" s="4" t="s">
        <v>43</v>
      </c>
      <c r="Z16" s="37" t="s">
        <v>43</v>
      </c>
    </row>
    <row r="17" spans="1:26" ht="15" customHeight="1">
      <c r="A17" s="4"/>
      <c r="B17" s="179" t="s">
        <v>168</v>
      </c>
      <c r="C17" s="187"/>
      <c r="D17" s="188"/>
      <c r="E17" s="188"/>
      <c r="F17" s="189"/>
      <c r="G17" s="65">
        <v>2</v>
      </c>
      <c r="H17" s="4">
        <f t="shared" si="0"/>
        <v>60</v>
      </c>
      <c r="I17" s="63"/>
      <c r="J17" s="148"/>
      <c r="K17" s="148"/>
      <c r="L17" s="148"/>
      <c r="M17" s="148"/>
      <c r="N17" s="146"/>
      <c r="O17" s="147"/>
      <c r="P17" s="32"/>
      <c r="Q17" s="36"/>
      <c r="R17" s="4"/>
      <c r="S17" s="37"/>
      <c r="T17" s="36"/>
      <c r="U17" s="69"/>
      <c r="V17" s="4"/>
      <c r="W17" s="87" t="e">
        <f>$G17/#REF!</f>
        <v>#REF!</v>
      </c>
      <c r="X17" s="36" t="s">
        <v>43</v>
      </c>
      <c r="Y17" s="4" t="s">
        <v>43</v>
      </c>
      <c r="Z17" s="37" t="s">
        <v>43</v>
      </c>
    </row>
    <row r="18" spans="1:26" ht="15" customHeight="1">
      <c r="A18" s="196" t="s">
        <v>169</v>
      </c>
      <c r="B18" s="179" t="s">
        <v>170</v>
      </c>
      <c r="C18" s="151"/>
      <c r="D18" s="213">
        <v>2</v>
      </c>
      <c r="E18" s="190"/>
      <c r="F18" s="191"/>
      <c r="G18" s="211">
        <v>1</v>
      </c>
      <c r="H18" s="4">
        <f t="shared" si="0"/>
        <v>30</v>
      </c>
      <c r="I18" s="214">
        <v>10</v>
      </c>
      <c r="J18" s="214">
        <v>10</v>
      </c>
      <c r="K18" s="214"/>
      <c r="L18" s="214"/>
      <c r="M18" s="214">
        <f>H18-I18</f>
        <v>20</v>
      </c>
      <c r="N18" s="149"/>
      <c r="O18" s="218">
        <v>1</v>
      </c>
      <c r="P18" s="57"/>
      <c r="Q18" s="58"/>
      <c r="R18" s="5"/>
      <c r="S18" s="59"/>
      <c r="T18" s="56"/>
      <c r="U18" s="71"/>
      <c r="V18" s="55"/>
      <c r="W18" s="57"/>
      <c r="X18" s="58"/>
      <c r="Y18" s="5"/>
      <c r="Z18" s="59"/>
    </row>
    <row r="19" spans="1:26" ht="15" customHeight="1">
      <c r="A19" s="196" t="s">
        <v>171</v>
      </c>
      <c r="B19" s="179" t="s">
        <v>137</v>
      </c>
      <c r="C19" s="183" t="s">
        <v>134</v>
      </c>
      <c r="D19" s="184"/>
      <c r="E19" s="184"/>
      <c r="F19" s="192"/>
      <c r="G19" s="200">
        <v>3</v>
      </c>
      <c r="H19" s="4">
        <f t="shared" si="0"/>
        <v>90</v>
      </c>
      <c r="I19" s="150"/>
      <c r="J19" s="150"/>
      <c r="K19" s="63"/>
      <c r="L19" s="151"/>
      <c r="M19" s="63"/>
      <c r="N19" s="153"/>
      <c r="O19" s="4"/>
      <c r="P19" s="32"/>
      <c r="Q19" s="36"/>
      <c r="R19" s="4"/>
      <c r="S19" s="37"/>
      <c r="T19" s="36"/>
      <c r="U19" s="69"/>
      <c r="V19" s="4"/>
      <c r="W19" s="32"/>
      <c r="X19" s="36"/>
      <c r="Y19" s="4"/>
      <c r="Z19" s="37"/>
    </row>
    <row r="20" spans="1:26" ht="15" customHeight="1">
      <c r="A20" s="196" t="s">
        <v>172</v>
      </c>
      <c r="B20" s="60" t="s">
        <v>138</v>
      </c>
      <c r="C20" s="184"/>
      <c r="D20" s="197"/>
      <c r="E20" s="197"/>
      <c r="F20" s="198"/>
      <c r="G20" s="211">
        <f>G21+G22</f>
        <v>4.5</v>
      </c>
      <c r="H20" s="4">
        <f t="shared" si="0"/>
        <v>135</v>
      </c>
      <c r="I20" s="63"/>
      <c r="J20" s="145"/>
      <c r="K20" s="145"/>
      <c r="L20" s="145"/>
      <c r="M20" s="145"/>
      <c r="N20" s="146"/>
      <c r="O20" s="4"/>
      <c r="P20" s="32"/>
      <c r="Q20" s="36"/>
      <c r="R20" s="4"/>
      <c r="S20" s="34"/>
      <c r="T20" s="36"/>
      <c r="U20" s="69"/>
      <c r="V20" s="4"/>
      <c r="W20" s="32"/>
      <c r="X20" s="36"/>
      <c r="Y20" s="4"/>
      <c r="Z20" s="34"/>
    </row>
    <row r="21" spans="1:26" ht="15" customHeight="1">
      <c r="A21" s="199"/>
      <c r="B21" s="179" t="s">
        <v>37</v>
      </c>
      <c r="C21" s="184"/>
      <c r="D21" s="197"/>
      <c r="E21" s="197"/>
      <c r="F21" s="200"/>
      <c r="G21" s="211">
        <v>3</v>
      </c>
      <c r="H21" s="4">
        <f t="shared" si="0"/>
        <v>90</v>
      </c>
      <c r="I21" s="63"/>
      <c r="J21" s="145"/>
      <c r="K21" s="145"/>
      <c r="L21" s="145"/>
      <c r="M21" s="145"/>
      <c r="N21" s="154"/>
      <c r="O21" s="7"/>
      <c r="P21" s="18"/>
      <c r="Q21" s="33"/>
      <c r="R21" s="7"/>
      <c r="S21" s="34"/>
      <c r="T21" s="33"/>
      <c r="U21" s="70"/>
      <c r="V21" s="7"/>
      <c r="W21" s="18"/>
      <c r="X21" s="33"/>
      <c r="Y21" s="7"/>
      <c r="Z21" s="34"/>
    </row>
    <row r="22" spans="1:26" ht="15" customHeight="1">
      <c r="A22" s="196" t="s">
        <v>173</v>
      </c>
      <c r="B22" s="179" t="s">
        <v>38</v>
      </c>
      <c r="C22" s="183">
        <v>3</v>
      </c>
      <c r="D22" s="201"/>
      <c r="E22" s="201"/>
      <c r="F22" s="189"/>
      <c r="G22" s="212">
        <v>1.5</v>
      </c>
      <c r="H22" s="4">
        <f t="shared" si="0"/>
        <v>45</v>
      </c>
      <c r="I22" s="4">
        <v>18</v>
      </c>
      <c r="J22" s="4">
        <v>18</v>
      </c>
      <c r="K22" s="4"/>
      <c r="L22" s="4"/>
      <c r="M22" s="12">
        <f>H22-I22</f>
        <v>27</v>
      </c>
      <c r="N22" s="177"/>
      <c r="O22" s="7"/>
      <c r="P22" s="18">
        <v>2</v>
      </c>
      <c r="Q22" s="33"/>
      <c r="R22" s="7"/>
      <c r="S22" s="34"/>
      <c r="T22" s="87" t="e">
        <f>$G22/#REF!</f>
        <v>#REF!</v>
      </c>
      <c r="U22" s="70"/>
      <c r="V22" s="7"/>
      <c r="W22" s="18"/>
      <c r="X22" s="33"/>
      <c r="Y22" s="7"/>
      <c r="Z22" s="34"/>
    </row>
    <row r="23" spans="1:26" ht="15" customHeight="1" thickBot="1">
      <c r="A23" s="196" t="s">
        <v>174</v>
      </c>
      <c r="B23" s="19" t="s">
        <v>5</v>
      </c>
      <c r="C23" s="183"/>
      <c r="D23" s="193" t="s">
        <v>139</v>
      </c>
      <c r="E23" s="193"/>
      <c r="F23" s="191"/>
      <c r="G23" s="202"/>
      <c r="H23" s="189"/>
      <c r="I23" s="189"/>
      <c r="J23" s="189"/>
      <c r="K23" s="189"/>
      <c r="L23" s="189"/>
      <c r="M23" s="203"/>
      <c r="N23" s="36" t="s">
        <v>44</v>
      </c>
      <c r="O23" s="4" t="s">
        <v>44</v>
      </c>
      <c r="P23" s="4" t="s">
        <v>44</v>
      </c>
      <c r="Q23" s="36" t="s">
        <v>44</v>
      </c>
      <c r="R23" s="4" t="s">
        <v>44</v>
      </c>
      <c r="S23" s="37"/>
      <c r="T23" s="36"/>
      <c r="U23" s="69"/>
      <c r="V23" s="4"/>
      <c r="W23" s="32"/>
      <c r="X23" s="36"/>
      <c r="Y23" s="4"/>
      <c r="Z23" s="37"/>
    </row>
    <row r="24" spans="1:26" ht="16.5" customHeight="1" thickBot="1">
      <c r="A24" s="404" t="s">
        <v>4</v>
      </c>
      <c r="B24" s="405"/>
      <c r="C24" s="8"/>
      <c r="D24" s="8"/>
      <c r="E24" s="8"/>
      <c r="F24" s="8"/>
      <c r="G24" s="66">
        <f>SUM(G11,G15:G16,G19:G20)</f>
        <v>18.5</v>
      </c>
      <c r="H24" s="66">
        <f>SUM(H11,H15:H16,H19:H20)</f>
        <v>555</v>
      </c>
      <c r="I24" s="66"/>
      <c r="J24" s="66"/>
      <c r="K24" s="66"/>
      <c r="L24" s="66"/>
      <c r="M24" s="66"/>
      <c r="N24" s="194"/>
      <c r="O24" s="66"/>
      <c r="P24" s="195"/>
      <c r="Q24" s="194"/>
      <c r="R24" s="66"/>
      <c r="S24" s="39"/>
      <c r="T24" s="38"/>
      <c r="U24" s="72"/>
      <c r="V24" s="8"/>
      <c r="W24" s="35"/>
      <c r="X24" s="38"/>
      <c r="Y24" s="8"/>
      <c r="Z24" s="39"/>
    </row>
    <row r="25" spans="1:26" ht="18" customHeight="1" thickBot="1">
      <c r="A25" s="404" t="s">
        <v>83</v>
      </c>
      <c r="B25" s="405"/>
      <c r="C25" s="8"/>
      <c r="D25" s="8"/>
      <c r="E25" s="8"/>
      <c r="F25" s="8"/>
      <c r="G25" s="66">
        <f>SUM(G12,G15,G17,G19,G21)</f>
        <v>13</v>
      </c>
      <c r="H25" s="66">
        <f>SUM(H12,H15,H17,H19,H21)</f>
        <v>390</v>
      </c>
      <c r="I25" s="66"/>
      <c r="J25" s="66"/>
      <c r="K25" s="66"/>
      <c r="L25" s="66"/>
      <c r="M25" s="66"/>
      <c r="N25" s="194"/>
      <c r="O25" s="66"/>
      <c r="P25" s="195"/>
      <c r="Q25" s="194"/>
      <c r="R25" s="66"/>
      <c r="S25" s="39"/>
      <c r="T25" s="38"/>
      <c r="U25" s="72"/>
      <c r="V25" s="8"/>
      <c r="W25" s="35"/>
      <c r="X25" s="38"/>
      <c r="Y25" s="8"/>
      <c r="Z25" s="39"/>
    </row>
    <row r="26" spans="1:26" ht="15.75" customHeight="1" thickBot="1">
      <c r="A26" s="404" t="s">
        <v>84</v>
      </c>
      <c r="B26" s="405"/>
      <c r="C26" s="8"/>
      <c r="D26" s="8"/>
      <c r="E26" s="8"/>
      <c r="F26" s="8"/>
      <c r="G26" s="66">
        <f>SUM(G13:G14,G18,G22)</f>
        <v>5.5</v>
      </c>
      <c r="H26" s="66">
        <f>SUM(H13:H14,H18,H22)</f>
        <v>165</v>
      </c>
      <c r="I26" s="66"/>
      <c r="J26" s="66"/>
      <c r="K26" s="66"/>
      <c r="L26" s="66"/>
      <c r="M26" s="66"/>
      <c r="N26" s="194">
        <f aca="true" t="shared" si="1" ref="N26:Z26">SUM(N11:N23)</f>
        <v>0</v>
      </c>
      <c r="O26" s="66">
        <f t="shared" si="1"/>
        <v>1</v>
      </c>
      <c r="P26" s="195">
        <f t="shared" si="1"/>
        <v>2</v>
      </c>
      <c r="Q26" s="194">
        <f t="shared" si="1"/>
        <v>0</v>
      </c>
      <c r="R26" s="66">
        <f t="shared" si="1"/>
        <v>2</v>
      </c>
      <c r="S26" s="39">
        <f t="shared" si="1"/>
        <v>2</v>
      </c>
      <c r="T26" s="88" t="e">
        <f t="shared" si="1"/>
        <v>#REF!</v>
      </c>
      <c r="U26" s="93">
        <f t="shared" si="1"/>
        <v>0</v>
      </c>
      <c r="V26" s="93" t="e">
        <f t="shared" si="1"/>
        <v>#REF!</v>
      </c>
      <c r="W26" s="94" t="e">
        <f t="shared" si="1"/>
        <v>#REF!</v>
      </c>
      <c r="X26" s="38">
        <f t="shared" si="1"/>
        <v>0</v>
      </c>
      <c r="Y26" s="8">
        <f t="shared" si="1"/>
        <v>0</v>
      </c>
      <c r="Z26" s="39">
        <f t="shared" si="1"/>
        <v>0</v>
      </c>
    </row>
    <row r="27" spans="1:25" s="160" customFormat="1" ht="18.75" customHeight="1" thickBot="1">
      <c r="A27" s="349" t="s">
        <v>176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1"/>
    </row>
    <row r="28" spans="1:26" ht="15.75" customHeight="1">
      <c r="A28" s="205" t="s">
        <v>177</v>
      </c>
      <c r="B28" s="20" t="s">
        <v>62</v>
      </c>
      <c r="C28" s="77"/>
      <c r="D28" s="78"/>
      <c r="E28" s="78"/>
      <c r="F28" s="78"/>
      <c r="G28" s="5">
        <f>H28/30</f>
        <v>9</v>
      </c>
      <c r="H28" s="79">
        <f>SUM(H29:H30)</f>
        <v>270</v>
      </c>
      <c r="I28" s="5"/>
      <c r="J28" s="80"/>
      <c r="K28" s="77"/>
      <c r="L28" s="77"/>
      <c r="M28" s="57"/>
      <c r="N28" s="81"/>
      <c r="O28" s="83"/>
      <c r="P28" s="84"/>
      <c r="Q28" s="81"/>
      <c r="R28" s="83"/>
      <c r="S28" s="85"/>
      <c r="T28" s="81"/>
      <c r="U28" s="82"/>
      <c r="V28" s="83"/>
      <c r="W28" s="84"/>
      <c r="X28" s="81"/>
      <c r="Y28" s="83"/>
      <c r="Z28" s="85"/>
    </row>
    <row r="29" spans="1:26" ht="15.75" customHeight="1">
      <c r="A29" s="36"/>
      <c r="B29" s="19" t="s">
        <v>37</v>
      </c>
      <c r="C29" s="11"/>
      <c r="D29" s="9"/>
      <c r="E29" s="9"/>
      <c r="F29" s="9"/>
      <c r="G29" s="5">
        <f aca="true" t="shared" si="2" ref="G29:G57">H29/30</f>
        <v>5</v>
      </c>
      <c r="H29" s="21">
        <v>150</v>
      </c>
      <c r="I29" s="4"/>
      <c r="J29" s="10"/>
      <c r="K29" s="11"/>
      <c r="L29" s="11"/>
      <c r="M29" s="32"/>
      <c r="N29" s="40"/>
      <c r="O29" s="12"/>
      <c r="P29" s="50"/>
      <c r="Q29" s="40"/>
      <c r="R29" s="12"/>
      <c r="S29" s="41"/>
      <c r="T29" s="40"/>
      <c r="U29" s="73"/>
      <c r="V29" s="12"/>
      <c r="W29" s="50"/>
      <c r="X29" s="40"/>
      <c r="Y29" s="12"/>
      <c r="Z29" s="41"/>
    </row>
    <row r="30" spans="1:26" ht="15.75" customHeight="1">
      <c r="A30" s="36" t="s">
        <v>178</v>
      </c>
      <c r="B30" s="19" t="s">
        <v>38</v>
      </c>
      <c r="C30" s="4">
        <v>1</v>
      </c>
      <c r="D30" s="9"/>
      <c r="E30" s="9"/>
      <c r="F30" s="9"/>
      <c r="G30" s="5">
        <f t="shared" si="2"/>
        <v>4</v>
      </c>
      <c r="H30" s="10">
        <v>120</v>
      </c>
      <c r="I30" s="4">
        <f>SUMPRODUCT(N30:S30,$N$7:$S$7)</f>
        <v>45</v>
      </c>
      <c r="J30" s="10">
        <v>30</v>
      </c>
      <c r="K30" s="11"/>
      <c r="L30" s="10">
        <v>15</v>
      </c>
      <c r="M30" s="32">
        <f>H30-I30</f>
        <v>75</v>
      </c>
      <c r="N30" s="40">
        <v>3</v>
      </c>
      <c r="O30" s="12"/>
      <c r="P30" s="50"/>
      <c r="Q30" s="40"/>
      <c r="R30" s="12"/>
      <c r="S30" s="41"/>
      <c r="T30" s="87" t="e">
        <f>$G30/#REF!</f>
        <v>#REF!</v>
      </c>
      <c r="U30" s="73"/>
      <c r="V30" s="12"/>
      <c r="W30" s="50"/>
      <c r="X30" s="40"/>
      <c r="Y30" s="12"/>
      <c r="Z30" s="41"/>
    </row>
    <row r="31" spans="1:26" ht="15.75" customHeight="1">
      <c r="A31" s="206" t="s">
        <v>179</v>
      </c>
      <c r="B31" s="22" t="s">
        <v>69</v>
      </c>
      <c r="C31" s="11"/>
      <c r="D31" s="9"/>
      <c r="E31" s="9"/>
      <c r="F31" s="9"/>
      <c r="G31" s="5">
        <f t="shared" si="2"/>
        <v>3.5</v>
      </c>
      <c r="H31" s="79">
        <f>SUM(H32:H33)</f>
        <v>105</v>
      </c>
      <c r="I31" s="4"/>
      <c r="J31" s="10"/>
      <c r="K31" s="11"/>
      <c r="L31" s="11"/>
      <c r="M31" s="32"/>
      <c r="N31" s="40"/>
      <c r="O31" s="12"/>
      <c r="P31" s="50"/>
      <c r="Q31" s="42"/>
      <c r="R31" s="16"/>
      <c r="S31" s="43"/>
      <c r="T31" s="40"/>
      <c r="U31" s="73"/>
      <c r="V31" s="12"/>
      <c r="W31" s="50"/>
      <c r="X31" s="42"/>
      <c r="Y31" s="16"/>
      <c r="Z31" s="43"/>
    </row>
    <row r="32" spans="1:26" ht="15.75" customHeight="1">
      <c r="A32" s="33"/>
      <c r="B32" s="19" t="s">
        <v>37</v>
      </c>
      <c r="C32" s="15"/>
      <c r="D32" s="13"/>
      <c r="E32" s="13"/>
      <c r="F32" s="13"/>
      <c r="G32" s="5">
        <f t="shared" si="2"/>
        <v>1</v>
      </c>
      <c r="H32" s="21">
        <v>30</v>
      </c>
      <c r="I32" s="4"/>
      <c r="J32" s="14"/>
      <c r="K32" s="15"/>
      <c r="L32" s="15"/>
      <c r="M32" s="18"/>
      <c r="N32" s="42"/>
      <c r="O32" s="16"/>
      <c r="P32" s="51"/>
      <c r="Q32" s="42"/>
      <c r="R32" s="16"/>
      <c r="S32" s="43"/>
      <c r="T32" s="42"/>
      <c r="U32" s="74"/>
      <c r="V32" s="16"/>
      <c r="W32" s="51"/>
      <c r="X32" s="42"/>
      <c r="Y32" s="16"/>
      <c r="Z32" s="43"/>
    </row>
    <row r="33" spans="1:26" ht="15.75" customHeight="1">
      <c r="A33" s="33" t="s">
        <v>238</v>
      </c>
      <c r="B33" s="19" t="s">
        <v>38</v>
      </c>
      <c r="C33" s="15"/>
      <c r="D33" s="15">
        <v>3</v>
      </c>
      <c r="E33" s="15"/>
      <c r="F33" s="13"/>
      <c r="G33" s="5">
        <f t="shared" si="2"/>
        <v>2.5</v>
      </c>
      <c r="H33" s="10">
        <v>75</v>
      </c>
      <c r="I33" s="4">
        <f>SUMPRODUCT(N33:S33,$N$7:$S$7)</f>
        <v>36</v>
      </c>
      <c r="J33" s="14">
        <v>18</v>
      </c>
      <c r="K33" s="15">
        <v>9</v>
      </c>
      <c r="L33" s="15">
        <v>9</v>
      </c>
      <c r="M33" s="18">
        <f>H33-I33</f>
        <v>39</v>
      </c>
      <c r="N33" s="42"/>
      <c r="O33" s="16"/>
      <c r="P33" s="51">
        <v>4</v>
      </c>
      <c r="Q33" s="42"/>
      <c r="R33" s="16"/>
      <c r="S33" s="43"/>
      <c r="T33" s="42"/>
      <c r="U33" s="74"/>
      <c r="V33" s="16"/>
      <c r="W33" s="87" t="e">
        <f>$G33/#REF!</f>
        <v>#REF!</v>
      </c>
      <c r="X33" s="42"/>
      <c r="Y33" s="16"/>
      <c r="Z33" s="43"/>
    </row>
    <row r="34" spans="1:26" ht="15.75" customHeight="1">
      <c r="A34" s="206" t="s">
        <v>180</v>
      </c>
      <c r="B34" s="20" t="s">
        <v>49</v>
      </c>
      <c r="C34" s="11"/>
      <c r="D34" s="9"/>
      <c r="E34" s="9"/>
      <c r="F34" s="9"/>
      <c r="G34" s="5">
        <f t="shared" si="2"/>
        <v>5</v>
      </c>
      <c r="H34" s="79">
        <f>SUM(H35:H36)</f>
        <v>150</v>
      </c>
      <c r="I34" s="4"/>
      <c r="J34" s="10"/>
      <c r="K34" s="11"/>
      <c r="L34" s="11"/>
      <c r="M34" s="32"/>
      <c r="N34" s="40"/>
      <c r="O34" s="12"/>
      <c r="P34" s="50"/>
      <c r="Q34" s="40"/>
      <c r="R34" s="12"/>
      <c r="S34" s="41"/>
      <c r="T34" s="40"/>
      <c r="U34" s="73"/>
      <c r="V34" s="12"/>
      <c r="W34" s="50"/>
      <c r="X34" s="40"/>
      <c r="Y34" s="12"/>
      <c r="Z34" s="41"/>
    </row>
    <row r="35" spans="1:26" ht="15.75" customHeight="1">
      <c r="A35" s="33"/>
      <c r="B35" s="19" t="s">
        <v>37</v>
      </c>
      <c r="C35" s="11"/>
      <c r="D35" s="9"/>
      <c r="E35" s="9"/>
      <c r="F35" s="9"/>
      <c r="G35" s="5">
        <f t="shared" si="2"/>
        <v>1</v>
      </c>
      <c r="H35" s="21">
        <v>30</v>
      </c>
      <c r="I35" s="4"/>
      <c r="J35" s="10"/>
      <c r="K35" s="11"/>
      <c r="L35" s="11"/>
      <c r="M35" s="32"/>
      <c r="N35" s="40"/>
      <c r="O35" s="12"/>
      <c r="P35" s="50"/>
      <c r="Q35" s="40"/>
      <c r="R35" s="12"/>
      <c r="S35" s="41"/>
      <c r="T35" s="40"/>
      <c r="U35" s="73"/>
      <c r="V35" s="12"/>
      <c r="W35" s="50"/>
      <c r="X35" s="40"/>
      <c r="Y35" s="12"/>
      <c r="Z35" s="41"/>
    </row>
    <row r="36" spans="1:26" ht="15.75" customHeight="1">
      <c r="A36" s="33" t="s">
        <v>181</v>
      </c>
      <c r="B36" s="19" t="s">
        <v>38</v>
      </c>
      <c r="C36" s="11">
        <v>1</v>
      </c>
      <c r="D36" s="11"/>
      <c r="E36" s="11"/>
      <c r="F36" s="9"/>
      <c r="G36" s="5">
        <f t="shared" si="2"/>
        <v>4</v>
      </c>
      <c r="H36" s="10">
        <v>120</v>
      </c>
      <c r="I36" s="4">
        <f>SUMPRODUCT(N36:S36,$N$7:$S$7)</f>
        <v>45</v>
      </c>
      <c r="J36" s="10">
        <v>15</v>
      </c>
      <c r="K36" s="11">
        <v>30</v>
      </c>
      <c r="L36" s="11"/>
      <c r="M36" s="32">
        <f>H36-I36</f>
        <v>75</v>
      </c>
      <c r="N36" s="40">
        <v>3</v>
      </c>
      <c r="O36" s="12"/>
      <c r="P36" s="50"/>
      <c r="Q36" s="40"/>
      <c r="R36" s="12"/>
      <c r="S36" s="41"/>
      <c r="T36" s="40"/>
      <c r="U36" s="87" t="e">
        <f>$G36/#REF!</f>
        <v>#REF!</v>
      </c>
      <c r="V36" s="12"/>
      <c r="W36" s="50"/>
      <c r="X36" s="40"/>
      <c r="Y36" s="12"/>
      <c r="Z36" s="41"/>
    </row>
    <row r="37" spans="1:26" ht="15.75" customHeight="1">
      <c r="A37" s="206" t="s">
        <v>182</v>
      </c>
      <c r="B37" s="20" t="s">
        <v>63</v>
      </c>
      <c r="C37" s="11"/>
      <c r="D37" s="9"/>
      <c r="E37" s="9"/>
      <c r="F37" s="9"/>
      <c r="G37" s="5">
        <f t="shared" si="2"/>
        <v>4.5</v>
      </c>
      <c r="H37" s="79">
        <f>SUM(H38:H39)</f>
        <v>135</v>
      </c>
      <c r="I37" s="4"/>
      <c r="J37" s="10"/>
      <c r="K37" s="11"/>
      <c r="L37" s="11"/>
      <c r="M37" s="32"/>
      <c r="N37" s="40"/>
      <c r="O37" s="12"/>
      <c r="P37" s="50"/>
      <c r="Q37" s="40"/>
      <c r="R37" s="12"/>
      <c r="S37" s="41"/>
      <c r="T37" s="40"/>
      <c r="U37" s="73"/>
      <c r="V37" s="12"/>
      <c r="W37" s="50"/>
      <c r="X37" s="40"/>
      <c r="Y37" s="12"/>
      <c r="Z37" s="41"/>
    </row>
    <row r="38" spans="1:26" ht="15.75" customHeight="1">
      <c r="A38" s="36"/>
      <c r="B38" s="19" t="s">
        <v>37</v>
      </c>
      <c r="C38" s="11"/>
      <c r="D38" s="9"/>
      <c r="E38" s="9"/>
      <c r="F38" s="9"/>
      <c r="G38" s="5">
        <f t="shared" si="2"/>
        <v>2</v>
      </c>
      <c r="H38" s="21">
        <v>60</v>
      </c>
      <c r="I38" s="4"/>
      <c r="J38" s="10"/>
      <c r="K38" s="11"/>
      <c r="L38" s="11"/>
      <c r="M38" s="32"/>
      <c r="N38" s="40"/>
      <c r="O38" s="12"/>
      <c r="P38" s="50"/>
      <c r="Q38" s="40"/>
      <c r="R38" s="12"/>
      <c r="S38" s="41"/>
      <c r="T38" s="40"/>
      <c r="U38" s="73"/>
      <c r="V38" s="12"/>
      <c r="W38" s="50"/>
      <c r="X38" s="40"/>
      <c r="Y38" s="12"/>
      <c r="Z38" s="41"/>
    </row>
    <row r="39" spans="1:26" ht="15.75" customHeight="1">
      <c r="A39" s="207" t="s">
        <v>183</v>
      </c>
      <c r="B39" s="19" t="s">
        <v>38</v>
      </c>
      <c r="C39" s="11">
        <v>2</v>
      </c>
      <c r="D39" s="9"/>
      <c r="E39" s="9"/>
      <c r="F39" s="9"/>
      <c r="G39" s="5">
        <f t="shared" si="2"/>
        <v>2.5</v>
      </c>
      <c r="H39" s="10">
        <v>75</v>
      </c>
      <c r="I39" s="4">
        <f>SUMPRODUCT(N39:S39,$N$7:$S$7)</f>
        <v>27</v>
      </c>
      <c r="J39" s="10">
        <v>9</v>
      </c>
      <c r="K39" s="11"/>
      <c r="L39" s="10">
        <v>18</v>
      </c>
      <c r="M39" s="32">
        <f>H39-I39</f>
        <v>48</v>
      </c>
      <c r="N39" s="40"/>
      <c r="O39" s="12">
        <v>3</v>
      </c>
      <c r="P39" s="50"/>
      <c r="Q39" s="40"/>
      <c r="R39" s="12"/>
      <c r="S39" s="41"/>
      <c r="T39" s="40"/>
      <c r="U39" s="73"/>
      <c r="V39" s="87" t="e">
        <f>$G39/#REF!</f>
        <v>#REF!</v>
      </c>
      <c r="W39" s="50"/>
      <c r="X39" s="40"/>
      <c r="Y39" s="12"/>
      <c r="Z39" s="41"/>
    </row>
    <row r="40" spans="1:26" ht="15.75" customHeight="1">
      <c r="A40" s="206" t="s">
        <v>184</v>
      </c>
      <c r="B40" s="20" t="s">
        <v>64</v>
      </c>
      <c r="C40" s="11"/>
      <c r="D40" s="9"/>
      <c r="E40" s="9"/>
      <c r="F40" s="9"/>
      <c r="G40" s="5">
        <f t="shared" si="2"/>
        <v>4.5</v>
      </c>
      <c r="H40" s="79">
        <f>SUM(H41:H42)</f>
        <v>135</v>
      </c>
      <c r="I40" s="4"/>
      <c r="J40" s="10"/>
      <c r="K40" s="11"/>
      <c r="L40" s="11"/>
      <c r="M40" s="32"/>
      <c r="N40" s="40"/>
      <c r="O40" s="12"/>
      <c r="P40" s="50"/>
      <c r="Q40" s="40"/>
      <c r="R40" s="12"/>
      <c r="S40" s="41"/>
      <c r="T40" s="40"/>
      <c r="U40" s="73"/>
      <c r="V40" s="12"/>
      <c r="W40" s="50"/>
      <c r="X40" s="40"/>
      <c r="Y40" s="12"/>
      <c r="Z40" s="41"/>
    </row>
    <row r="41" spans="1:26" ht="15.75" customHeight="1">
      <c r="A41" s="36"/>
      <c r="B41" s="19" t="s">
        <v>37</v>
      </c>
      <c r="C41" s="11"/>
      <c r="D41" s="9"/>
      <c r="E41" s="9"/>
      <c r="F41" s="9"/>
      <c r="G41" s="5">
        <f t="shared" si="2"/>
        <v>1</v>
      </c>
      <c r="H41" s="21">
        <v>30</v>
      </c>
      <c r="I41" s="4"/>
      <c r="J41" s="10"/>
      <c r="K41" s="11"/>
      <c r="L41" s="11"/>
      <c r="M41" s="32"/>
      <c r="N41" s="40"/>
      <c r="O41" s="12"/>
      <c r="P41" s="50"/>
      <c r="Q41" s="40"/>
      <c r="R41" s="12"/>
      <c r="S41" s="41"/>
      <c r="T41" s="40"/>
      <c r="U41" s="73"/>
      <c r="V41" s="12"/>
      <c r="W41" s="50"/>
      <c r="X41" s="40"/>
      <c r="Y41" s="12"/>
      <c r="Z41" s="41"/>
    </row>
    <row r="42" spans="1:26" ht="15.75" customHeight="1">
      <c r="A42" s="206" t="s">
        <v>185</v>
      </c>
      <c r="B42" s="19" t="s">
        <v>38</v>
      </c>
      <c r="C42" s="11"/>
      <c r="D42" s="11">
        <v>2</v>
      </c>
      <c r="E42" s="11"/>
      <c r="F42" s="9"/>
      <c r="G42" s="5">
        <f t="shared" si="2"/>
        <v>3.5</v>
      </c>
      <c r="H42" s="10">
        <v>105</v>
      </c>
      <c r="I42" s="4">
        <f>SUMPRODUCT(N42:S42,$N$7:$S$7)</f>
        <v>36</v>
      </c>
      <c r="J42" s="10">
        <v>18</v>
      </c>
      <c r="K42" s="11">
        <v>18</v>
      </c>
      <c r="L42" s="10"/>
      <c r="M42" s="32">
        <f>H42-I42</f>
        <v>69</v>
      </c>
      <c r="N42" s="40"/>
      <c r="O42" s="12">
        <v>4</v>
      </c>
      <c r="P42" s="50"/>
      <c r="Q42" s="40"/>
      <c r="R42" s="12"/>
      <c r="S42" s="41"/>
      <c r="T42" s="40"/>
      <c r="U42" s="73"/>
      <c r="V42" s="87" t="e">
        <f>$G42/#REF!</f>
        <v>#REF!</v>
      </c>
      <c r="W42" s="50"/>
      <c r="X42" s="40"/>
      <c r="Y42" s="12"/>
      <c r="Z42" s="41"/>
    </row>
    <row r="43" spans="1:26" ht="15.75" customHeight="1">
      <c r="A43" s="206" t="s">
        <v>186</v>
      </c>
      <c r="B43" s="20" t="s">
        <v>65</v>
      </c>
      <c r="C43" s="11"/>
      <c r="D43" s="9"/>
      <c r="E43" s="9"/>
      <c r="F43" s="9"/>
      <c r="G43" s="5">
        <f t="shared" si="2"/>
        <v>15</v>
      </c>
      <c r="H43" s="79">
        <f>SUM(H44:H45)</f>
        <v>450</v>
      </c>
      <c r="I43" s="4"/>
      <c r="J43" s="10"/>
      <c r="K43" s="11"/>
      <c r="L43" s="11"/>
      <c r="M43" s="32"/>
      <c r="N43" s="40"/>
      <c r="O43" s="12"/>
      <c r="P43" s="50"/>
      <c r="Q43" s="40"/>
      <c r="R43" s="12"/>
      <c r="S43" s="41"/>
      <c r="T43" s="40"/>
      <c r="U43" s="73"/>
      <c r="V43" s="12"/>
      <c r="W43" s="50"/>
      <c r="X43" s="40"/>
      <c r="Y43" s="12"/>
      <c r="Z43" s="41"/>
    </row>
    <row r="44" spans="1:26" ht="15.75" customHeight="1">
      <c r="A44" s="206"/>
      <c r="B44" s="19" t="s">
        <v>37</v>
      </c>
      <c r="C44" s="11"/>
      <c r="D44" s="9"/>
      <c r="E44" s="9"/>
      <c r="F44" s="9"/>
      <c r="G44" s="5">
        <f t="shared" si="2"/>
        <v>9</v>
      </c>
      <c r="H44" s="21">
        <v>270</v>
      </c>
      <c r="I44" s="4"/>
      <c r="J44" s="10"/>
      <c r="K44" s="11"/>
      <c r="L44" s="11"/>
      <c r="M44" s="32"/>
      <c r="N44" s="40"/>
      <c r="O44" s="12"/>
      <c r="P44" s="50"/>
      <c r="Q44" s="40"/>
      <c r="R44" s="12"/>
      <c r="S44" s="41"/>
      <c r="T44" s="40"/>
      <c r="U44" s="73"/>
      <c r="V44" s="12"/>
      <c r="W44" s="50"/>
      <c r="X44" s="40"/>
      <c r="Y44" s="12"/>
      <c r="Z44" s="41"/>
    </row>
    <row r="45" spans="1:26" ht="15.75" customHeight="1">
      <c r="A45" s="206" t="s">
        <v>187</v>
      </c>
      <c r="B45" s="19" t="s">
        <v>38</v>
      </c>
      <c r="C45" s="11">
        <v>1</v>
      </c>
      <c r="D45" s="11"/>
      <c r="E45" s="11"/>
      <c r="F45" s="9"/>
      <c r="G45" s="5">
        <f t="shared" si="2"/>
        <v>6</v>
      </c>
      <c r="H45" s="10">
        <v>180</v>
      </c>
      <c r="I45" s="4">
        <f>SUMPRODUCT(N45:S45,$N$7:$S$7)</f>
        <v>60</v>
      </c>
      <c r="J45" s="10">
        <v>30</v>
      </c>
      <c r="K45" s="11"/>
      <c r="L45" s="11">
        <v>30</v>
      </c>
      <c r="M45" s="32">
        <f>H45-I45</f>
        <v>120</v>
      </c>
      <c r="N45" s="40">
        <v>4</v>
      </c>
      <c r="O45" s="12"/>
      <c r="P45" s="50"/>
      <c r="Q45" s="40"/>
      <c r="R45" s="12"/>
      <c r="S45" s="41"/>
      <c r="T45" s="40"/>
      <c r="U45" s="87" t="e">
        <f>$G45/#REF!</f>
        <v>#REF!</v>
      </c>
      <c r="V45" s="12"/>
      <c r="W45" s="50"/>
      <c r="X45" s="40"/>
      <c r="Y45" s="12"/>
      <c r="Z45" s="41"/>
    </row>
    <row r="46" spans="1:26" ht="15.75" customHeight="1">
      <c r="A46" s="206" t="s">
        <v>188</v>
      </c>
      <c r="B46" s="20" t="s">
        <v>68</v>
      </c>
      <c r="C46" s="11"/>
      <c r="D46" s="9"/>
      <c r="E46" s="9"/>
      <c r="F46" s="9"/>
      <c r="G46" s="5">
        <f t="shared" si="2"/>
        <v>4.5</v>
      </c>
      <c r="H46" s="79">
        <f>SUM(H47:H48)</f>
        <v>135</v>
      </c>
      <c r="I46" s="4"/>
      <c r="J46" s="10"/>
      <c r="K46" s="11"/>
      <c r="L46" s="11"/>
      <c r="M46" s="32"/>
      <c r="N46" s="40"/>
      <c r="O46" s="12"/>
      <c r="P46" s="50"/>
      <c r="Q46" s="40"/>
      <c r="R46" s="12"/>
      <c r="S46" s="41"/>
      <c r="T46" s="40"/>
      <c r="U46" s="73"/>
      <c r="V46" s="12"/>
      <c r="W46" s="50"/>
      <c r="X46" s="40"/>
      <c r="Y46" s="12"/>
      <c r="Z46" s="41"/>
    </row>
    <row r="47" spans="1:26" ht="15.75" customHeight="1">
      <c r="A47" s="206"/>
      <c r="B47" s="19" t="s">
        <v>37</v>
      </c>
      <c r="C47" s="15"/>
      <c r="D47" s="13"/>
      <c r="E47" s="13"/>
      <c r="F47" s="13"/>
      <c r="G47" s="5">
        <f t="shared" si="2"/>
        <v>2</v>
      </c>
      <c r="H47" s="21">
        <v>60</v>
      </c>
      <c r="I47" s="4"/>
      <c r="J47" s="14"/>
      <c r="K47" s="15"/>
      <c r="L47" s="15"/>
      <c r="M47" s="18"/>
      <c r="N47" s="42"/>
      <c r="O47" s="16"/>
      <c r="P47" s="51"/>
      <c r="Q47" s="42"/>
      <c r="R47" s="16"/>
      <c r="S47" s="43"/>
      <c r="T47" s="42"/>
      <c r="U47" s="74"/>
      <c r="V47" s="16"/>
      <c r="W47" s="51"/>
      <c r="X47" s="42"/>
      <c r="Y47" s="16"/>
      <c r="Z47" s="43"/>
    </row>
    <row r="48" spans="1:26" ht="15.75" customHeight="1">
      <c r="A48" s="206" t="s">
        <v>189</v>
      </c>
      <c r="B48" s="19" t="s">
        <v>38</v>
      </c>
      <c r="C48" s="11">
        <v>3</v>
      </c>
      <c r="D48" s="9"/>
      <c r="E48" s="9"/>
      <c r="F48" s="9"/>
      <c r="G48" s="5">
        <f t="shared" si="2"/>
        <v>2.5</v>
      </c>
      <c r="H48" s="10">
        <v>75</v>
      </c>
      <c r="I48" s="4">
        <f>SUMPRODUCT(N48:S48,$N$7:$S$7)</f>
        <v>27</v>
      </c>
      <c r="J48" s="10">
        <v>18</v>
      </c>
      <c r="K48" s="11"/>
      <c r="L48" s="11">
        <v>9</v>
      </c>
      <c r="M48" s="32">
        <f>H48-I48</f>
        <v>48</v>
      </c>
      <c r="N48" s="40"/>
      <c r="O48" s="12"/>
      <c r="P48" s="50">
        <v>3</v>
      </c>
      <c r="Q48" s="40"/>
      <c r="R48" s="12"/>
      <c r="S48" s="41"/>
      <c r="T48" s="40"/>
      <c r="U48" s="73"/>
      <c r="V48" s="12"/>
      <c r="W48" s="87" t="e">
        <f>$G48/#REF!</f>
        <v>#REF!</v>
      </c>
      <c r="X48" s="40"/>
      <c r="Y48" s="12"/>
      <c r="Z48" s="41"/>
    </row>
    <row r="49" spans="1:26" ht="16.5" customHeight="1">
      <c r="A49" s="206" t="s">
        <v>190</v>
      </c>
      <c r="B49" s="20" t="s">
        <v>66</v>
      </c>
      <c r="C49" s="11"/>
      <c r="D49" s="9"/>
      <c r="E49" s="9"/>
      <c r="F49" s="9"/>
      <c r="G49" s="5">
        <f t="shared" si="2"/>
        <v>4</v>
      </c>
      <c r="H49" s="79">
        <f>SUM(H50:H51)</f>
        <v>120</v>
      </c>
      <c r="I49" s="4"/>
      <c r="J49" s="10"/>
      <c r="K49" s="11"/>
      <c r="L49" s="11"/>
      <c r="M49" s="32"/>
      <c r="N49" s="40"/>
      <c r="O49" s="12"/>
      <c r="P49" s="50"/>
      <c r="Q49" s="40"/>
      <c r="R49" s="12"/>
      <c r="S49" s="41"/>
      <c r="T49" s="40"/>
      <c r="U49" s="73"/>
      <c r="V49" s="12"/>
      <c r="W49" s="50"/>
      <c r="X49" s="40"/>
      <c r="Y49" s="12"/>
      <c r="Z49" s="41"/>
    </row>
    <row r="50" spans="1:26" ht="16.5" customHeight="1">
      <c r="A50" s="33"/>
      <c r="B50" s="19" t="s">
        <v>37</v>
      </c>
      <c r="C50" s="11"/>
      <c r="D50" s="9"/>
      <c r="E50" s="9"/>
      <c r="F50" s="9"/>
      <c r="G50" s="5">
        <f t="shared" si="2"/>
        <v>1</v>
      </c>
      <c r="H50" s="21">
        <v>30</v>
      </c>
      <c r="I50" s="4"/>
      <c r="J50" s="10"/>
      <c r="K50" s="11"/>
      <c r="L50" s="11"/>
      <c r="M50" s="32"/>
      <c r="N50" s="40"/>
      <c r="O50" s="12"/>
      <c r="P50" s="50"/>
      <c r="Q50" s="40"/>
      <c r="R50" s="12"/>
      <c r="S50" s="41"/>
      <c r="T50" s="40"/>
      <c r="U50" s="73"/>
      <c r="V50" s="12"/>
      <c r="W50" s="50"/>
      <c r="X50" s="40"/>
      <c r="Y50" s="12"/>
      <c r="Z50" s="41"/>
    </row>
    <row r="51" spans="1:26" ht="16.5" customHeight="1">
      <c r="A51" s="206" t="s">
        <v>191</v>
      </c>
      <c r="B51" s="19" t="s">
        <v>38</v>
      </c>
      <c r="C51" s="11"/>
      <c r="D51" s="11">
        <v>2</v>
      </c>
      <c r="E51" s="11"/>
      <c r="F51" s="9"/>
      <c r="G51" s="5">
        <f t="shared" si="2"/>
        <v>3</v>
      </c>
      <c r="H51" s="10">
        <v>90</v>
      </c>
      <c r="I51" s="4">
        <f>SUMPRODUCT(N51:S51,$N$7:$S$7)</f>
        <v>36</v>
      </c>
      <c r="J51" s="10">
        <v>18</v>
      </c>
      <c r="K51" s="11"/>
      <c r="L51" s="11">
        <v>18</v>
      </c>
      <c r="M51" s="32">
        <f>H51-I51</f>
        <v>54</v>
      </c>
      <c r="N51" s="40"/>
      <c r="O51" s="12">
        <v>4</v>
      </c>
      <c r="P51" s="50"/>
      <c r="Q51" s="40"/>
      <c r="R51" s="12"/>
      <c r="S51" s="41"/>
      <c r="T51" s="40"/>
      <c r="U51" s="73"/>
      <c r="V51" s="87" t="e">
        <f>$G51/#REF!</f>
        <v>#REF!</v>
      </c>
      <c r="W51" s="50"/>
      <c r="X51" s="40"/>
      <c r="Y51" s="12"/>
      <c r="Z51" s="41"/>
    </row>
    <row r="52" spans="1:26" ht="15.75" customHeight="1">
      <c r="A52" s="206" t="s">
        <v>192</v>
      </c>
      <c r="B52" s="20" t="s">
        <v>39</v>
      </c>
      <c r="C52" s="11"/>
      <c r="D52" s="9"/>
      <c r="E52" s="9"/>
      <c r="F52" s="9"/>
      <c r="G52" s="5">
        <f>H52/30</f>
        <v>7</v>
      </c>
      <c r="H52" s="79">
        <f>SUM(H53:H54)</f>
        <v>210</v>
      </c>
      <c r="I52" s="4"/>
      <c r="J52" s="10"/>
      <c r="K52" s="11"/>
      <c r="L52" s="11"/>
      <c r="M52" s="32"/>
      <c r="N52" s="40"/>
      <c r="O52" s="12"/>
      <c r="P52" s="50"/>
      <c r="Q52" s="40"/>
      <c r="R52" s="12"/>
      <c r="S52" s="41"/>
      <c r="T52" s="40"/>
      <c r="U52" s="73"/>
      <c r="V52" s="12"/>
      <c r="W52" s="50"/>
      <c r="X52" s="40"/>
      <c r="Y52" s="12"/>
      <c r="Z52" s="41"/>
    </row>
    <row r="53" spans="1:26" ht="15.75" customHeight="1">
      <c r="A53" s="33"/>
      <c r="B53" s="19" t="s">
        <v>37</v>
      </c>
      <c r="C53" s="11"/>
      <c r="D53" s="9"/>
      <c r="E53" s="9"/>
      <c r="F53" s="9"/>
      <c r="G53" s="5">
        <f>H53/30</f>
        <v>1</v>
      </c>
      <c r="H53" s="21">
        <v>30</v>
      </c>
      <c r="I53" s="4"/>
      <c r="J53" s="10"/>
      <c r="K53" s="11"/>
      <c r="L53" s="11"/>
      <c r="M53" s="32"/>
      <c r="N53" s="40"/>
      <c r="O53" s="12"/>
      <c r="P53" s="50"/>
      <c r="Q53" s="40"/>
      <c r="R53" s="12"/>
      <c r="S53" s="41"/>
      <c r="T53" s="40"/>
      <c r="U53" s="73"/>
      <c r="V53" s="12"/>
      <c r="W53" s="50"/>
      <c r="X53" s="40"/>
      <c r="Y53" s="12"/>
      <c r="Z53" s="41"/>
    </row>
    <row r="54" spans="1:26" ht="15.75" customHeight="1">
      <c r="A54" s="206" t="s">
        <v>271</v>
      </c>
      <c r="B54" s="19" t="s">
        <v>38</v>
      </c>
      <c r="C54" s="11">
        <v>1</v>
      </c>
      <c r="D54" s="9"/>
      <c r="E54" s="9"/>
      <c r="F54" s="9"/>
      <c r="G54" s="5">
        <f>H54/30</f>
        <v>6</v>
      </c>
      <c r="H54" s="10">
        <v>180</v>
      </c>
      <c r="I54" s="4">
        <f>SUMPRODUCT(N54:S54,$N$7:$S$7)</f>
        <v>75</v>
      </c>
      <c r="J54" s="10">
        <v>45</v>
      </c>
      <c r="K54" s="11">
        <v>15</v>
      </c>
      <c r="L54" s="11">
        <v>15</v>
      </c>
      <c r="M54" s="32">
        <f>H54-I54</f>
        <v>105</v>
      </c>
      <c r="N54" s="40">
        <v>5</v>
      </c>
      <c r="O54" s="12"/>
      <c r="P54" s="50"/>
      <c r="Q54" s="40"/>
      <c r="R54" s="12"/>
      <c r="S54" s="41"/>
      <c r="T54" s="40"/>
      <c r="U54" s="73"/>
      <c r="V54" s="12"/>
      <c r="W54" s="50"/>
      <c r="X54" s="40"/>
      <c r="Y54" s="12"/>
      <c r="Z54" s="41"/>
    </row>
    <row r="55" spans="1:26" ht="15.75" customHeight="1">
      <c r="A55" s="206" t="s">
        <v>193</v>
      </c>
      <c r="B55" s="20" t="s">
        <v>67</v>
      </c>
      <c r="C55" s="11"/>
      <c r="D55" s="9"/>
      <c r="E55" s="9"/>
      <c r="F55" s="9"/>
      <c r="G55" s="5">
        <f t="shared" si="2"/>
        <v>3</v>
      </c>
      <c r="H55" s="79">
        <f>SUM(H56:H57)</f>
        <v>90</v>
      </c>
      <c r="I55" s="4"/>
      <c r="J55" s="10"/>
      <c r="K55" s="11"/>
      <c r="L55" s="11"/>
      <c r="M55" s="32"/>
      <c r="N55" s="40"/>
      <c r="O55" s="12"/>
      <c r="P55" s="50"/>
      <c r="Q55" s="40"/>
      <c r="R55" s="12"/>
      <c r="S55" s="41"/>
      <c r="T55" s="40"/>
      <c r="U55" s="73"/>
      <c r="V55" s="12"/>
      <c r="W55" s="50"/>
      <c r="X55" s="40"/>
      <c r="Y55" s="12"/>
      <c r="Z55" s="41"/>
    </row>
    <row r="56" spans="1:26" ht="15.75" customHeight="1">
      <c r="A56" s="33"/>
      <c r="B56" s="19" t="s">
        <v>37</v>
      </c>
      <c r="C56" s="11"/>
      <c r="D56" s="9"/>
      <c r="E56" s="9"/>
      <c r="F56" s="9"/>
      <c r="G56" s="5">
        <f t="shared" si="2"/>
        <v>0.5</v>
      </c>
      <c r="H56" s="21">
        <v>15</v>
      </c>
      <c r="I56" s="4"/>
      <c r="J56" s="10"/>
      <c r="K56" s="11"/>
      <c r="L56" s="11"/>
      <c r="M56" s="32"/>
      <c r="N56" s="40"/>
      <c r="O56" s="12"/>
      <c r="P56" s="50"/>
      <c r="Q56" s="40"/>
      <c r="R56" s="12"/>
      <c r="S56" s="41"/>
      <c r="T56" s="40"/>
      <c r="U56" s="73"/>
      <c r="V56" s="12"/>
      <c r="W56" s="50"/>
      <c r="X56" s="40"/>
      <c r="Y56" s="12"/>
      <c r="Z56" s="41"/>
    </row>
    <row r="57" spans="1:26" ht="15.75" customHeight="1" thickBot="1">
      <c r="A57" s="206" t="s">
        <v>194</v>
      </c>
      <c r="B57" s="19" t="s">
        <v>38</v>
      </c>
      <c r="C57" s="11"/>
      <c r="D57" s="11">
        <v>2</v>
      </c>
      <c r="E57" s="11"/>
      <c r="F57" s="9"/>
      <c r="G57" s="5">
        <f t="shared" si="2"/>
        <v>2.5</v>
      </c>
      <c r="H57" s="10">
        <v>75</v>
      </c>
      <c r="I57" s="4">
        <f>SUMPRODUCT(N57:S57,$N$7:$S$7)</f>
        <v>27</v>
      </c>
      <c r="J57" s="10">
        <v>9</v>
      </c>
      <c r="K57" s="11"/>
      <c r="L57" s="11">
        <v>18</v>
      </c>
      <c r="M57" s="32">
        <f>H57-I57</f>
        <v>48</v>
      </c>
      <c r="N57" s="40"/>
      <c r="O57" s="12">
        <v>3</v>
      </c>
      <c r="P57" s="50"/>
      <c r="Q57" s="40"/>
      <c r="R57" s="12"/>
      <c r="S57" s="41"/>
      <c r="T57" s="40"/>
      <c r="U57" s="73"/>
      <c r="V57" s="87" t="e">
        <f>$G57/#REF!</f>
        <v>#REF!</v>
      </c>
      <c r="W57" s="50"/>
      <c r="X57" s="40"/>
      <c r="Y57" s="12"/>
      <c r="Z57" s="41"/>
    </row>
    <row r="58" spans="1:26" ht="16.5" customHeight="1" thickBot="1">
      <c r="A58" s="404" t="s">
        <v>4</v>
      </c>
      <c r="B58" s="405"/>
      <c r="C58" s="8"/>
      <c r="D58" s="8"/>
      <c r="E58" s="8"/>
      <c r="F58" s="8"/>
      <c r="G58" s="8">
        <f>SUM(G28,G31,G34,G37,G40,G43,G46,G49,G52,G55)</f>
        <v>60</v>
      </c>
      <c r="H58" s="8">
        <f>SUM(H28,H31,H34,H37,H40,H43,H46,H49,H52,H55)</f>
        <v>1800</v>
      </c>
      <c r="I58" s="8"/>
      <c r="J58" s="8"/>
      <c r="K58" s="8"/>
      <c r="L58" s="8"/>
      <c r="M58" s="8"/>
      <c r="N58" s="38"/>
      <c r="O58" s="8"/>
      <c r="P58" s="35"/>
      <c r="Q58" s="38"/>
      <c r="R58" s="8"/>
      <c r="S58" s="39"/>
      <c r="T58" s="38"/>
      <c r="U58" s="72"/>
      <c r="V58" s="8"/>
      <c r="W58" s="35"/>
      <c r="X58" s="38"/>
      <c r="Y58" s="8"/>
      <c r="Z58" s="39"/>
    </row>
    <row r="59" spans="1:26" ht="15.75" customHeight="1" thickBot="1">
      <c r="A59" s="404" t="s">
        <v>83</v>
      </c>
      <c r="B59" s="405"/>
      <c r="C59" s="8"/>
      <c r="D59" s="8"/>
      <c r="E59" s="8"/>
      <c r="F59" s="8"/>
      <c r="G59" s="8">
        <f>SUMIF($B$28:$B$57,"=на базі ВНЗ 1 рівня",G28:G57)</f>
        <v>23.5</v>
      </c>
      <c r="H59" s="8">
        <f>SUMIF($B$28:$B$57,"=на базі ВНЗ 1 рівня",H28:H57)</f>
        <v>705</v>
      </c>
      <c r="I59" s="8"/>
      <c r="J59" s="8"/>
      <c r="K59" s="8"/>
      <c r="L59" s="8"/>
      <c r="M59" s="8"/>
      <c r="N59" s="38"/>
      <c r="O59" s="8"/>
      <c r="P59" s="35"/>
      <c r="Q59" s="38"/>
      <c r="R59" s="8"/>
      <c r="S59" s="39"/>
      <c r="T59" s="38"/>
      <c r="U59" s="72"/>
      <c r="V59" s="8"/>
      <c r="W59" s="35"/>
      <c r="X59" s="38"/>
      <c r="Y59" s="8"/>
      <c r="Z59" s="39"/>
    </row>
    <row r="60" spans="1:26" ht="16.5" customHeight="1" thickBot="1">
      <c r="A60" s="404" t="s">
        <v>84</v>
      </c>
      <c r="B60" s="405"/>
      <c r="C60" s="23"/>
      <c r="D60" s="23"/>
      <c r="E60" s="23"/>
      <c r="F60" s="23"/>
      <c r="G60" s="8">
        <f>SUMIF($B$28:$B$57,"=на базі академії",G28:G57)</f>
        <v>36.5</v>
      </c>
      <c r="H60" s="8">
        <f>SUMIF($B$28:$B$57,"=на базі академії",H28:H57)</f>
        <v>1095</v>
      </c>
      <c r="I60" s="24">
        <f aca="true" t="shared" si="3" ref="I60:S60">SUM(I28:I57)</f>
        <v>414</v>
      </c>
      <c r="J60" s="25">
        <f t="shared" si="3"/>
        <v>210</v>
      </c>
      <c r="K60" s="24">
        <f t="shared" si="3"/>
        <v>72</v>
      </c>
      <c r="L60" s="24">
        <f t="shared" si="3"/>
        <v>132</v>
      </c>
      <c r="M60" s="24">
        <f t="shared" si="3"/>
        <v>681</v>
      </c>
      <c r="N60" s="44">
        <f t="shared" si="3"/>
        <v>15</v>
      </c>
      <c r="O60" s="25">
        <f t="shared" si="3"/>
        <v>14</v>
      </c>
      <c r="P60" s="52">
        <f t="shared" si="3"/>
        <v>7</v>
      </c>
      <c r="Q60" s="44">
        <f t="shared" si="3"/>
        <v>0</v>
      </c>
      <c r="R60" s="25">
        <f t="shared" si="3"/>
        <v>0</v>
      </c>
      <c r="S60" s="45">
        <f t="shared" si="3"/>
        <v>0</v>
      </c>
      <c r="T60" s="95" t="e">
        <f aca="true" t="shared" si="4" ref="T60:Z60">SUM(T28:T57)</f>
        <v>#REF!</v>
      </c>
      <c r="U60" s="96" t="e">
        <f t="shared" si="4"/>
        <v>#REF!</v>
      </c>
      <c r="V60" s="96" t="e">
        <f t="shared" si="4"/>
        <v>#REF!</v>
      </c>
      <c r="W60" s="97" t="e">
        <f t="shared" si="4"/>
        <v>#REF!</v>
      </c>
      <c r="X60" s="44">
        <f t="shared" si="4"/>
        <v>0</v>
      </c>
      <c r="Y60" s="25">
        <f t="shared" si="4"/>
        <v>0</v>
      </c>
      <c r="Z60" s="45">
        <f t="shared" si="4"/>
        <v>0</v>
      </c>
    </row>
    <row r="61" spans="1:25" s="160" customFormat="1" ht="18.75" customHeight="1" thickBot="1">
      <c r="A61" s="349" t="s">
        <v>236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1"/>
    </row>
    <row r="62" spans="1:26" ht="15.75" customHeight="1">
      <c r="A62" s="206" t="s">
        <v>195</v>
      </c>
      <c r="B62" s="20" t="s">
        <v>70</v>
      </c>
      <c r="C62" s="4"/>
      <c r="D62" s="4">
        <v>1</v>
      </c>
      <c r="E62" s="4"/>
      <c r="F62" s="4"/>
      <c r="G62" s="5">
        <f aca="true" t="shared" si="5" ref="G62:G103">H62/30</f>
        <v>3</v>
      </c>
      <c r="H62" s="4">
        <v>90</v>
      </c>
      <c r="I62" s="4">
        <f>SUMPRODUCT(N62:S62,$N$7:$S$7)</f>
        <v>30</v>
      </c>
      <c r="J62" s="4">
        <v>15</v>
      </c>
      <c r="K62" s="4">
        <v>15</v>
      </c>
      <c r="L62" s="4"/>
      <c r="M62" s="32">
        <f>H62-I62</f>
        <v>60</v>
      </c>
      <c r="N62" s="36">
        <v>2</v>
      </c>
      <c r="O62" s="4"/>
      <c r="P62" s="32"/>
      <c r="Q62" s="36"/>
      <c r="R62" s="4"/>
      <c r="S62" s="37"/>
      <c r="T62" s="87" t="e">
        <f>$G62/#REF!</f>
        <v>#REF!</v>
      </c>
      <c r="U62" s="69"/>
      <c r="V62" s="4"/>
      <c r="W62" s="32"/>
      <c r="X62" s="36"/>
      <c r="Y62" s="4"/>
      <c r="Z62" s="37"/>
    </row>
    <row r="63" spans="1:26" ht="15.75" customHeight="1">
      <c r="A63" s="206" t="s">
        <v>196</v>
      </c>
      <c r="B63" s="20" t="s">
        <v>78</v>
      </c>
      <c r="C63" s="4"/>
      <c r="D63" s="4"/>
      <c r="E63" s="4"/>
      <c r="F63" s="4"/>
      <c r="G63" s="5">
        <f t="shared" si="5"/>
        <v>4</v>
      </c>
      <c r="H63" s="79">
        <f>SUM(H64:H65)</f>
        <v>120</v>
      </c>
      <c r="I63" s="4"/>
      <c r="J63" s="4"/>
      <c r="K63" s="4"/>
      <c r="L63" s="4"/>
      <c r="M63" s="32"/>
      <c r="N63" s="36"/>
      <c r="O63" s="4"/>
      <c r="P63" s="32"/>
      <c r="Q63" s="36"/>
      <c r="R63" s="4"/>
      <c r="S63" s="37"/>
      <c r="T63" s="36"/>
      <c r="U63" s="69"/>
      <c r="V63" s="4"/>
      <c r="W63" s="32"/>
      <c r="X63" s="36"/>
      <c r="Y63" s="4"/>
      <c r="Z63" s="37"/>
    </row>
    <row r="64" spans="1:26" ht="15.75" customHeight="1">
      <c r="A64" s="206"/>
      <c r="B64" s="19" t="s">
        <v>37</v>
      </c>
      <c r="C64" s="4"/>
      <c r="D64" s="4"/>
      <c r="E64" s="4"/>
      <c r="F64" s="4"/>
      <c r="G64" s="5">
        <f t="shared" si="5"/>
        <v>1.5</v>
      </c>
      <c r="H64" s="4">
        <v>45</v>
      </c>
      <c r="I64" s="4"/>
      <c r="J64" s="4"/>
      <c r="K64" s="4"/>
      <c r="L64" s="4"/>
      <c r="M64" s="32"/>
      <c r="N64" s="36"/>
      <c r="O64" s="4"/>
      <c r="P64" s="32"/>
      <c r="Q64" s="36"/>
      <c r="R64" s="4"/>
      <c r="S64" s="37"/>
      <c r="T64" s="36"/>
      <c r="U64" s="69"/>
      <c r="V64" s="4"/>
      <c r="W64" s="32"/>
      <c r="X64" s="36"/>
      <c r="Y64" s="4"/>
      <c r="Z64" s="37"/>
    </row>
    <row r="65" spans="1:26" ht="15.75" customHeight="1">
      <c r="A65" s="206" t="s">
        <v>201</v>
      </c>
      <c r="B65" s="19" t="s">
        <v>38</v>
      </c>
      <c r="C65" s="4"/>
      <c r="D65" s="4">
        <v>4</v>
      </c>
      <c r="E65" s="4"/>
      <c r="F65" s="4"/>
      <c r="G65" s="5">
        <f t="shared" si="5"/>
        <v>2.5</v>
      </c>
      <c r="H65" s="4">
        <v>75</v>
      </c>
      <c r="I65" s="4">
        <f>SUMPRODUCT(N65:S65,$N$7:$S$7)</f>
        <v>30</v>
      </c>
      <c r="J65" s="4">
        <v>15</v>
      </c>
      <c r="K65" s="4">
        <v>15</v>
      </c>
      <c r="L65" s="4"/>
      <c r="M65" s="32">
        <f>H65-I65</f>
        <v>45</v>
      </c>
      <c r="N65" s="36"/>
      <c r="O65" s="4"/>
      <c r="P65" s="32"/>
      <c r="Q65" s="36">
        <v>2</v>
      </c>
      <c r="R65" s="4"/>
      <c r="S65" s="37"/>
      <c r="T65" s="36"/>
      <c r="U65" s="69"/>
      <c r="V65" s="4"/>
      <c r="W65" s="32"/>
      <c r="X65" s="36" t="e">
        <f>$G65/#REF!</f>
        <v>#REF!</v>
      </c>
      <c r="Y65" s="4"/>
      <c r="Z65" s="37"/>
    </row>
    <row r="66" spans="1:26" ht="15.75" customHeight="1">
      <c r="A66" s="206" t="s">
        <v>197</v>
      </c>
      <c r="B66" s="20" t="s">
        <v>71</v>
      </c>
      <c r="C66" s="4"/>
      <c r="D66" s="4">
        <v>1</v>
      </c>
      <c r="E66" s="4"/>
      <c r="F66" s="4"/>
      <c r="G66" s="5">
        <f t="shared" si="5"/>
        <v>3</v>
      </c>
      <c r="H66" s="4">
        <v>90</v>
      </c>
      <c r="I66" s="4">
        <f>SUMPRODUCT(N66:S66,$N$7:$S$7)</f>
        <v>30</v>
      </c>
      <c r="J66" s="4">
        <v>15</v>
      </c>
      <c r="K66" s="4">
        <v>15</v>
      </c>
      <c r="L66" s="4"/>
      <c r="M66" s="32">
        <f>H66-I66</f>
        <v>60</v>
      </c>
      <c r="N66" s="36">
        <v>2</v>
      </c>
      <c r="O66" s="4"/>
      <c r="P66" s="32"/>
      <c r="Q66" s="36"/>
      <c r="R66" s="4"/>
      <c r="S66" s="37"/>
      <c r="T66" s="87" t="e">
        <f>$G66/#REF!</f>
        <v>#REF!</v>
      </c>
      <c r="U66" s="69"/>
      <c r="V66" s="4"/>
      <c r="W66" s="32"/>
      <c r="X66" s="36"/>
      <c r="Y66" s="4"/>
      <c r="Z66" s="37"/>
    </row>
    <row r="67" spans="1:26" ht="15.75" customHeight="1">
      <c r="A67" s="206" t="s">
        <v>198</v>
      </c>
      <c r="B67" s="20" t="s">
        <v>140</v>
      </c>
      <c r="C67" s="4"/>
      <c r="D67" s="4"/>
      <c r="E67" s="4"/>
      <c r="F67" s="4"/>
      <c r="G67" s="5">
        <f t="shared" si="5"/>
        <v>3</v>
      </c>
      <c r="H67" s="30">
        <v>90</v>
      </c>
      <c r="I67" s="4"/>
      <c r="J67" s="4"/>
      <c r="K67" s="4"/>
      <c r="L67" s="4"/>
      <c r="M67" s="32"/>
      <c r="N67" s="36"/>
      <c r="O67" s="4"/>
      <c r="P67" s="32"/>
      <c r="Q67" s="36"/>
      <c r="R67" s="4"/>
      <c r="S67" s="37"/>
      <c r="T67" s="36"/>
      <c r="U67" s="69"/>
      <c r="V67" s="4"/>
      <c r="W67" s="32"/>
      <c r="X67" s="36"/>
      <c r="Y67" s="4"/>
      <c r="Z67" s="37"/>
    </row>
    <row r="68" spans="1:26" ht="15.75" customHeight="1">
      <c r="A68" s="206" t="s">
        <v>199</v>
      </c>
      <c r="B68" s="20" t="s">
        <v>75</v>
      </c>
      <c r="C68" s="4"/>
      <c r="D68" s="4"/>
      <c r="E68" s="4"/>
      <c r="F68" s="4"/>
      <c r="G68" s="5">
        <f t="shared" si="5"/>
        <v>8.5</v>
      </c>
      <c r="H68" s="79">
        <f>SUM(H69:H72)</f>
        <v>255</v>
      </c>
      <c r="I68" s="30"/>
      <c r="J68" s="30"/>
      <c r="K68" s="30"/>
      <c r="L68" s="30"/>
      <c r="M68" s="46"/>
      <c r="N68" s="36"/>
      <c r="O68" s="4"/>
      <c r="P68" s="32"/>
      <c r="Q68" s="36"/>
      <c r="R68" s="4"/>
      <c r="S68" s="37"/>
      <c r="T68" s="36"/>
      <c r="U68" s="69"/>
      <c r="V68" s="4"/>
      <c r="W68" s="32"/>
      <c r="X68" s="36"/>
      <c r="Y68" s="4"/>
      <c r="Z68" s="37"/>
    </row>
    <row r="69" spans="1:26" ht="15.75" customHeight="1">
      <c r="A69" s="36"/>
      <c r="B69" s="19" t="s">
        <v>37</v>
      </c>
      <c r="C69" s="4"/>
      <c r="D69" s="4"/>
      <c r="E69" s="4"/>
      <c r="F69" s="4"/>
      <c r="G69" s="5">
        <f t="shared" si="5"/>
        <v>2</v>
      </c>
      <c r="H69" s="21">
        <v>60</v>
      </c>
      <c r="I69" s="4"/>
      <c r="J69" s="4"/>
      <c r="K69" s="4"/>
      <c r="L69" s="4"/>
      <c r="M69" s="32"/>
      <c r="N69" s="36"/>
      <c r="O69" s="4"/>
      <c r="P69" s="32"/>
      <c r="Q69" s="36"/>
      <c r="R69" s="4"/>
      <c r="S69" s="37"/>
      <c r="T69" s="36"/>
      <c r="U69" s="69"/>
      <c r="V69" s="4"/>
      <c r="W69" s="32"/>
      <c r="X69" s="36"/>
      <c r="Y69" s="4"/>
      <c r="Z69" s="37"/>
    </row>
    <row r="70" spans="1:26" ht="15.75" customHeight="1">
      <c r="A70" s="206" t="s">
        <v>200</v>
      </c>
      <c r="B70" s="19" t="s">
        <v>38</v>
      </c>
      <c r="C70" s="4"/>
      <c r="D70" s="4"/>
      <c r="E70" s="4"/>
      <c r="F70" s="4"/>
      <c r="G70" s="5">
        <f t="shared" si="5"/>
        <v>2.5</v>
      </c>
      <c r="H70" s="4">
        <v>75</v>
      </c>
      <c r="I70" s="4">
        <f>SUMPRODUCT(N70:S70,$N$7:$S$7)</f>
        <v>36</v>
      </c>
      <c r="J70" s="4">
        <v>18</v>
      </c>
      <c r="K70" s="4">
        <v>18</v>
      </c>
      <c r="L70" s="4"/>
      <c r="M70" s="32">
        <f>H70-I70</f>
        <v>39</v>
      </c>
      <c r="N70" s="36"/>
      <c r="O70" s="4">
        <v>4</v>
      </c>
      <c r="P70" s="32"/>
      <c r="Q70" s="36"/>
      <c r="R70" s="4"/>
      <c r="S70" s="37"/>
      <c r="T70" s="36"/>
      <c r="U70" s="69"/>
      <c r="V70" s="87" t="e">
        <f>$G70/#REF!</f>
        <v>#REF!</v>
      </c>
      <c r="W70" s="32"/>
      <c r="X70" s="36"/>
      <c r="Y70" s="4"/>
      <c r="Z70" s="37"/>
    </row>
    <row r="71" spans="1:26" ht="15.75" customHeight="1">
      <c r="A71" s="206" t="s">
        <v>202</v>
      </c>
      <c r="B71" s="19" t="s">
        <v>38</v>
      </c>
      <c r="C71" s="4">
        <v>3</v>
      </c>
      <c r="D71" s="4"/>
      <c r="E71" s="4"/>
      <c r="F71" s="4"/>
      <c r="G71" s="5">
        <f t="shared" si="5"/>
        <v>2.5</v>
      </c>
      <c r="H71" s="4">
        <v>75</v>
      </c>
      <c r="I71" s="4">
        <f>SUMPRODUCT(N71:S71,$N$7:$S$7)</f>
        <v>36</v>
      </c>
      <c r="J71" s="4">
        <v>18</v>
      </c>
      <c r="K71" s="4">
        <v>18</v>
      </c>
      <c r="L71" s="4"/>
      <c r="M71" s="32">
        <f>H71-I71</f>
        <v>39</v>
      </c>
      <c r="N71" s="36"/>
      <c r="O71" s="4"/>
      <c r="P71" s="32">
        <v>4</v>
      </c>
      <c r="Q71" s="36"/>
      <c r="R71" s="4"/>
      <c r="S71" s="37"/>
      <c r="T71" s="36"/>
      <c r="U71" s="69"/>
      <c r="V71" s="4"/>
      <c r="W71" s="87" t="e">
        <f>$G71/#REF!</f>
        <v>#REF!</v>
      </c>
      <c r="X71" s="36"/>
      <c r="Y71" s="4"/>
      <c r="Z71" s="37"/>
    </row>
    <row r="72" spans="1:26" ht="15.75" customHeight="1">
      <c r="A72" s="206" t="s">
        <v>203</v>
      </c>
      <c r="B72" s="19" t="s">
        <v>38</v>
      </c>
      <c r="C72" s="4"/>
      <c r="D72" s="4"/>
      <c r="E72" s="4"/>
      <c r="F72" s="4">
        <v>3</v>
      </c>
      <c r="G72" s="5">
        <f t="shared" si="5"/>
        <v>1.5</v>
      </c>
      <c r="H72" s="4">
        <v>45</v>
      </c>
      <c r="I72" s="4">
        <f>SUMPRODUCT(N72:S72,$N$7:$S$7)</f>
        <v>18</v>
      </c>
      <c r="J72" s="4"/>
      <c r="K72" s="4"/>
      <c r="L72" s="4">
        <v>18</v>
      </c>
      <c r="M72" s="32">
        <f>H72-I72</f>
        <v>27</v>
      </c>
      <c r="N72" s="36"/>
      <c r="O72" s="4"/>
      <c r="P72" s="32">
        <v>2</v>
      </c>
      <c r="Q72" s="36"/>
      <c r="R72" s="4"/>
      <c r="S72" s="37"/>
      <c r="T72" s="36"/>
      <c r="U72" s="69"/>
      <c r="V72" s="4"/>
      <c r="W72" s="87" t="e">
        <f>$G72/#REF!</f>
        <v>#REF!</v>
      </c>
      <c r="X72" s="36"/>
      <c r="Y72" s="4"/>
      <c r="Z72" s="37"/>
    </row>
    <row r="73" spans="1:26" ht="15.75" customHeight="1">
      <c r="A73" s="216" t="s">
        <v>204</v>
      </c>
      <c r="B73" s="20" t="s">
        <v>79</v>
      </c>
      <c r="C73" s="4"/>
      <c r="D73" s="4"/>
      <c r="E73" s="4"/>
      <c r="F73" s="4"/>
      <c r="G73" s="5">
        <f t="shared" si="5"/>
        <v>5</v>
      </c>
      <c r="H73" s="79">
        <v>150</v>
      </c>
      <c r="I73" s="4"/>
      <c r="J73" s="4"/>
      <c r="K73" s="4"/>
      <c r="L73" s="4"/>
      <c r="M73" s="32"/>
      <c r="N73" s="36"/>
      <c r="O73" s="4"/>
      <c r="P73" s="32"/>
      <c r="Q73" s="36"/>
      <c r="R73" s="4"/>
      <c r="S73" s="37"/>
      <c r="T73" s="36"/>
      <c r="U73" s="69"/>
      <c r="V73" s="4"/>
      <c r="W73" s="32"/>
      <c r="X73" s="36"/>
      <c r="Y73" s="4"/>
      <c r="Z73" s="37"/>
    </row>
    <row r="74" spans="1:26" ht="15.75" customHeight="1">
      <c r="A74" s="4"/>
      <c r="B74" s="19" t="s">
        <v>37</v>
      </c>
      <c r="C74" s="4"/>
      <c r="D74" s="4"/>
      <c r="E74" s="4"/>
      <c r="F74" s="4"/>
      <c r="G74" s="5">
        <f t="shared" si="5"/>
        <v>1</v>
      </c>
      <c r="H74" s="4">
        <v>30</v>
      </c>
      <c r="I74" s="4"/>
      <c r="J74" s="4"/>
      <c r="K74" s="4"/>
      <c r="L74" s="4"/>
      <c r="M74" s="32"/>
      <c r="N74" s="36"/>
      <c r="O74" s="4"/>
      <c r="P74" s="32"/>
      <c r="Q74" s="36"/>
      <c r="R74" s="4"/>
      <c r="S74" s="37"/>
      <c r="T74" s="36"/>
      <c r="U74" s="69"/>
      <c r="V74" s="4"/>
      <c r="W74" s="32"/>
      <c r="X74" s="36"/>
      <c r="Y74" s="4"/>
      <c r="Z74" s="37"/>
    </row>
    <row r="75" spans="1:26" ht="15.75" customHeight="1">
      <c r="A75" s="193" t="s">
        <v>205</v>
      </c>
      <c r="B75" s="19" t="s">
        <v>38</v>
      </c>
      <c r="C75" s="4">
        <v>5</v>
      </c>
      <c r="D75" s="4"/>
      <c r="E75" s="4"/>
      <c r="F75" s="4"/>
      <c r="G75" s="5">
        <f t="shared" si="5"/>
        <v>4</v>
      </c>
      <c r="H75" s="4">
        <v>120</v>
      </c>
      <c r="I75" s="4">
        <f>SUMPRODUCT(N75:S75,$N$7:$S$7)</f>
        <v>54</v>
      </c>
      <c r="J75" s="4">
        <v>27</v>
      </c>
      <c r="K75" s="4">
        <v>27</v>
      </c>
      <c r="L75" s="4"/>
      <c r="M75" s="32">
        <f>H75-I75</f>
        <v>66</v>
      </c>
      <c r="N75" s="36"/>
      <c r="O75" s="4"/>
      <c r="P75" s="32"/>
      <c r="Q75" s="36"/>
      <c r="R75" s="4">
        <v>6</v>
      </c>
      <c r="S75" s="37"/>
      <c r="T75" s="36"/>
      <c r="U75" s="69"/>
      <c r="V75" s="4"/>
      <c r="W75" s="32"/>
      <c r="X75" s="36"/>
      <c r="Y75" s="87" t="e">
        <f>$G75/#REF!</f>
        <v>#REF!</v>
      </c>
      <c r="Z75" s="37"/>
    </row>
    <row r="76" spans="1:26" ht="15.75" customHeight="1">
      <c r="A76" s="193" t="s">
        <v>206</v>
      </c>
      <c r="B76" s="20" t="s">
        <v>77</v>
      </c>
      <c r="C76" s="4"/>
      <c r="D76" s="4"/>
      <c r="E76" s="4"/>
      <c r="F76" s="4"/>
      <c r="G76" s="5">
        <f t="shared" si="5"/>
        <v>6</v>
      </c>
      <c r="H76" s="79">
        <f>SUM(H77:H79)</f>
        <v>180</v>
      </c>
      <c r="I76" s="30"/>
      <c r="J76" s="30"/>
      <c r="K76" s="30"/>
      <c r="L76" s="30"/>
      <c r="M76" s="46"/>
      <c r="N76" s="36"/>
      <c r="O76" s="4"/>
      <c r="P76" s="32"/>
      <c r="Q76" s="36"/>
      <c r="R76" s="4"/>
      <c r="S76" s="37"/>
      <c r="T76" s="36"/>
      <c r="U76" s="69"/>
      <c r="V76" s="4"/>
      <c r="W76" s="32"/>
      <c r="X76" s="36"/>
      <c r="Y76" s="4"/>
      <c r="Z76" s="37"/>
    </row>
    <row r="77" spans="1:26" ht="15.75" customHeight="1">
      <c r="A77" s="217"/>
      <c r="B77" s="19" t="s">
        <v>37</v>
      </c>
      <c r="C77" s="4"/>
      <c r="D77" s="4"/>
      <c r="E77" s="4"/>
      <c r="F77" s="4"/>
      <c r="G77" s="5">
        <f t="shared" si="5"/>
        <v>1.5</v>
      </c>
      <c r="H77" s="21">
        <v>45</v>
      </c>
      <c r="I77" s="4"/>
      <c r="J77" s="4"/>
      <c r="K77" s="4"/>
      <c r="L77" s="4"/>
      <c r="M77" s="32"/>
      <c r="N77" s="36"/>
      <c r="O77" s="4"/>
      <c r="P77" s="32"/>
      <c r="Q77" s="36"/>
      <c r="R77" s="4"/>
      <c r="S77" s="37"/>
      <c r="T77" s="36"/>
      <c r="U77" s="69"/>
      <c r="V77" s="4"/>
      <c r="W77" s="32"/>
      <c r="X77" s="36"/>
      <c r="Y77" s="4"/>
      <c r="Z77" s="37"/>
    </row>
    <row r="78" spans="1:26" ht="15.75" customHeight="1">
      <c r="A78" s="193" t="s">
        <v>207</v>
      </c>
      <c r="B78" s="19" t="s">
        <v>38</v>
      </c>
      <c r="C78" s="4"/>
      <c r="D78" s="4">
        <v>4</v>
      </c>
      <c r="E78" s="4"/>
      <c r="F78" s="4"/>
      <c r="G78" s="5">
        <f t="shared" si="5"/>
        <v>3</v>
      </c>
      <c r="H78" s="4">
        <v>90</v>
      </c>
      <c r="I78" s="4">
        <f>SUMPRODUCT(N78:S78,$N$7:$S$7)</f>
        <v>30</v>
      </c>
      <c r="J78" s="4">
        <v>15</v>
      </c>
      <c r="K78" s="4">
        <v>15</v>
      </c>
      <c r="L78" s="4"/>
      <c r="M78" s="32">
        <f>H78-I78</f>
        <v>60</v>
      </c>
      <c r="N78" s="36"/>
      <c r="O78" s="4"/>
      <c r="P78" s="32"/>
      <c r="Q78" s="36">
        <v>2</v>
      </c>
      <c r="R78" s="4"/>
      <c r="S78" s="37"/>
      <c r="T78" s="36"/>
      <c r="U78" s="69"/>
      <c r="V78" s="4"/>
      <c r="W78" s="32"/>
      <c r="X78" s="36" t="e">
        <f>$G78/#REF!</f>
        <v>#REF!</v>
      </c>
      <c r="Y78" s="4"/>
      <c r="Z78" s="37"/>
    </row>
    <row r="79" spans="1:26" ht="15.75" customHeight="1">
      <c r="A79" s="193" t="s">
        <v>208</v>
      </c>
      <c r="B79" s="19" t="s">
        <v>38</v>
      </c>
      <c r="C79" s="4"/>
      <c r="D79" s="4"/>
      <c r="E79" s="4"/>
      <c r="F79" s="4">
        <v>5</v>
      </c>
      <c r="G79" s="5">
        <f t="shared" si="5"/>
        <v>1.5</v>
      </c>
      <c r="H79" s="4">
        <v>45</v>
      </c>
      <c r="I79" s="4">
        <f>SUMPRODUCT(N79:S79,$N$7:$S$7)</f>
        <v>18</v>
      </c>
      <c r="J79" s="4"/>
      <c r="K79" s="4"/>
      <c r="L79" s="4">
        <v>18</v>
      </c>
      <c r="M79" s="32">
        <f>H79-I79</f>
        <v>27</v>
      </c>
      <c r="N79" s="36"/>
      <c r="O79" s="4"/>
      <c r="P79" s="32"/>
      <c r="Q79" s="36"/>
      <c r="R79" s="4">
        <v>2</v>
      </c>
      <c r="S79" s="37"/>
      <c r="T79" s="36"/>
      <c r="U79" s="69"/>
      <c r="V79" s="4"/>
      <c r="W79" s="32"/>
      <c r="X79" s="36"/>
      <c r="Y79" s="87" t="e">
        <f>$G79/#REF!</f>
        <v>#REF!</v>
      </c>
      <c r="Z79" s="37"/>
    </row>
    <row r="80" spans="1:26" ht="15.75" customHeight="1">
      <c r="A80" s="193" t="s">
        <v>209</v>
      </c>
      <c r="B80" s="75" t="s">
        <v>40</v>
      </c>
      <c r="C80" s="4"/>
      <c r="D80" s="4"/>
      <c r="E80" s="4"/>
      <c r="F80" s="4"/>
      <c r="G80" s="5">
        <f t="shared" si="5"/>
        <v>8.5</v>
      </c>
      <c r="H80" s="79">
        <f>SUM(H81:H83)</f>
        <v>255</v>
      </c>
      <c r="I80" s="30"/>
      <c r="J80" s="30"/>
      <c r="K80" s="30"/>
      <c r="L80" s="30"/>
      <c r="M80" s="46"/>
      <c r="N80" s="36"/>
      <c r="O80" s="4"/>
      <c r="P80" s="32"/>
      <c r="Q80" s="36"/>
      <c r="R80" s="4"/>
      <c r="S80" s="37"/>
      <c r="T80" s="36"/>
      <c r="U80" s="69"/>
      <c r="V80" s="4"/>
      <c r="W80" s="32"/>
      <c r="X80" s="36"/>
      <c r="Y80" s="4"/>
      <c r="Z80" s="37"/>
    </row>
    <row r="81" spans="1:26" ht="15.75" customHeight="1">
      <c r="A81" s="4"/>
      <c r="B81" s="19" t="s">
        <v>37</v>
      </c>
      <c r="C81" s="4"/>
      <c r="D81" s="4"/>
      <c r="E81" s="4"/>
      <c r="F81" s="4"/>
      <c r="G81" s="5">
        <f t="shared" si="5"/>
        <v>3.5</v>
      </c>
      <c r="H81" s="21">
        <v>105</v>
      </c>
      <c r="I81" s="4"/>
      <c r="J81" s="4"/>
      <c r="K81" s="4"/>
      <c r="L81" s="4"/>
      <c r="M81" s="32"/>
      <c r="N81" s="36"/>
      <c r="O81" s="4"/>
      <c r="P81" s="32"/>
      <c r="Q81" s="36"/>
      <c r="R81" s="4"/>
      <c r="S81" s="37"/>
      <c r="T81" s="36"/>
      <c r="U81" s="69"/>
      <c r="V81" s="4"/>
      <c r="W81" s="32"/>
      <c r="X81" s="36"/>
      <c r="Y81" s="4"/>
      <c r="Z81" s="37"/>
    </row>
    <row r="82" spans="1:26" ht="15.75" customHeight="1">
      <c r="A82" s="193" t="s">
        <v>210</v>
      </c>
      <c r="B82" s="19" t="s">
        <v>38</v>
      </c>
      <c r="C82" s="4">
        <v>3</v>
      </c>
      <c r="D82" s="4"/>
      <c r="E82" s="4"/>
      <c r="F82" s="4"/>
      <c r="G82" s="5">
        <f t="shared" si="5"/>
        <v>3.5</v>
      </c>
      <c r="H82" s="4">
        <v>105</v>
      </c>
      <c r="I82" s="4">
        <f>SUMPRODUCT(N82:S82,$N$7:$S$7)</f>
        <v>45</v>
      </c>
      <c r="J82" s="4">
        <v>18</v>
      </c>
      <c r="K82" s="4">
        <v>27</v>
      </c>
      <c r="L82" s="4"/>
      <c r="M82" s="32">
        <f>H82-I82</f>
        <v>60</v>
      </c>
      <c r="N82" s="36"/>
      <c r="O82" s="4"/>
      <c r="P82" s="32">
        <v>5</v>
      </c>
      <c r="Q82" s="36"/>
      <c r="R82" s="4"/>
      <c r="S82" s="37"/>
      <c r="T82" s="36"/>
      <c r="U82" s="69"/>
      <c r="V82" s="4"/>
      <c r="W82" s="87" t="e">
        <f>$G82/#REF!</f>
        <v>#REF!</v>
      </c>
      <c r="X82" s="36"/>
      <c r="Y82" s="4"/>
      <c r="Z82" s="37"/>
    </row>
    <row r="83" spans="1:26" ht="15.75" customHeight="1">
      <c r="A83" s="208" t="s">
        <v>211</v>
      </c>
      <c r="B83" s="19" t="s">
        <v>38</v>
      </c>
      <c r="C83" s="4"/>
      <c r="D83" s="4"/>
      <c r="E83" s="4"/>
      <c r="F83" s="4">
        <v>4</v>
      </c>
      <c r="G83" s="5">
        <f t="shared" si="5"/>
        <v>1.5</v>
      </c>
      <c r="H83" s="4">
        <v>45</v>
      </c>
      <c r="I83" s="4">
        <f>SUMPRODUCT(N83:S83,$N$7:$S$7)</f>
        <v>15</v>
      </c>
      <c r="J83" s="4"/>
      <c r="K83" s="4"/>
      <c r="L83" s="4">
        <v>15</v>
      </c>
      <c r="M83" s="32">
        <f>H83-I83</f>
        <v>30</v>
      </c>
      <c r="N83" s="36"/>
      <c r="O83" s="4"/>
      <c r="P83" s="32"/>
      <c r="Q83" s="36">
        <v>1</v>
      </c>
      <c r="R83" s="4"/>
      <c r="S83" s="37"/>
      <c r="T83" s="36"/>
      <c r="U83" s="69"/>
      <c r="V83" s="4"/>
      <c r="W83" s="32"/>
      <c r="X83" s="36" t="e">
        <f>$G83/#REF!</f>
        <v>#REF!</v>
      </c>
      <c r="Y83" s="4"/>
      <c r="Z83" s="37"/>
    </row>
    <row r="84" spans="1:26" ht="15.75" customHeight="1">
      <c r="A84" s="206" t="s">
        <v>212</v>
      </c>
      <c r="B84" s="20" t="s">
        <v>72</v>
      </c>
      <c r="C84" s="4"/>
      <c r="D84" s="4"/>
      <c r="E84" s="4"/>
      <c r="F84" s="4"/>
      <c r="G84" s="5">
        <f t="shared" si="5"/>
        <v>7</v>
      </c>
      <c r="H84" s="79">
        <f>SUM(H85:H86)</f>
        <v>210</v>
      </c>
      <c r="I84" s="30"/>
      <c r="J84" s="30"/>
      <c r="K84" s="30"/>
      <c r="L84" s="30"/>
      <c r="M84" s="46"/>
      <c r="N84" s="36"/>
      <c r="O84" s="4"/>
      <c r="P84" s="32"/>
      <c r="Q84" s="36"/>
      <c r="R84" s="4"/>
      <c r="S84" s="37"/>
      <c r="T84" s="36"/>
      <c r="U84" s="69"/>
      <c r="V84" s="4"/>
      <c r="W84" s="32"/>
      <c r="X84" s="36"/>
      <c r="Y84" s="4"/>
      <c r="Z84" s="37"/>
    </row>
    <row r="85" spans="1:26" ht="15.75" customHeight="1">
      <c r="A85" s="36"/>
      <c r="B85" s="19" t="s">
        <v>37</v>
      </c>
      <c r="C85" s="4"/>
      <c r="D85" s="4"/>
      <c r="E85" s="4"/>
      <c r="F85" s="4"/>
      <c r="G85" s="5">
        <f t="shared" si="5"/>
        <v>3</v>
      </c>
      <c r="H85" s="21">
        <v>90</v>
      </c>
      <c r="I85" s="4"/>
      <c r="J85" s="4"/>
      <c r="K85" s="4"/>
      <c r="L85" s="4"/>
      <c r="M85" s="32"/>
      <c r="N85" s="36"/>
      <c r="O85" s="4"/>
      <c r="P85" s="32"/>
      <c r="Q85" s="36"/>
      <c r="R85" s="4"/>
      <c r="S85" s="37"/>
      <c r="T85" s="36"/>
      <c r="U85" s="69"/>
      <c r="V85" s="4"/>
      <c r="W85" s="32"/>
      <c r="X85" s="36"/>
      <c r="Y85" s="4"/>
      <c r="Z85" s="37"/>
    </row>
    <row r="86" spans="1:26" ht="15.75" customHeight="1">
      <c r="A86" s="206" t="s">
        <v>213</v>
      </c>
      <c r="B86" s="19" t="s">
        <v>38</v>
      </c>
      <c r="C86" s="4">
        <v>4</v>
      </c>
      <c r="D86" s="4"/>
      <c r="E86" s="4"/>
      <c r="F86" s="4"/>
      <c r="G86" s="5">
        <f t="shared" si="5"/>
        <v>4</v>
      </c>
      <c r="H86" s="4">
        <v>120</v>
      </c>
      <c r="I86" s="4">
        <f>SUMPRODUCT(N86:S86,$N$7:$S$7)</f>
        <v>45</v>
      </c>
      <c r="J86" s="4">
        <v>30</v>
      </c>
      <c r="K86" s="4">
        <v>15</v>
      </c>
      <c r="L86" s="4"/>
      <c r="M86" s="32">
        <f>H86-I86</f>
        <v>75</v>
      </c>
      <c r="N86" s="36"/>
      <c r="O86" s="4"/>
      <c r="P86" s="32"/>
      <c r="Q86" s="36">
        <v>3</v>
      </c>
      <c r="R86" s="4"/>
      <c r="S86" s="37"/>
      <c r="T86" s="36"/>
      <c r="U86" s="69"/>
      <c r="V86" s="4"/>
      <c r="W86" s="32"/>
      <c r="X86" s="36" t="e">
        <f>$G86/#REF!</f>
        <v>#REF!</v>
      </c>
      <c r="Y86" s="4"/>
      <c r="Z86" s="37"/>
    </row>
    <row r="87" spans="1:26" ht="15.75" customHeight="1">
      <c r="A87" s="206" t="s">
        <v>214</v>
      </c>
      <c r="B87" s="106" t="s">
        <v>237</v>
      </c>
      <c r="C87" s="4"/>
      <c r="D87" s="4"/>
      <c r="E87" s="4"/>
      <c r="F87" s="4"/>
      <c r="G87" s="5">
        <f t="shared" si="5"/>
        <v>4</v>
      </c>
      <c r="H87" s="79">
        <f>SUM(H88:H90)</f>
        <v>120</v>
      </c>
      <c r="I87" s="101"/>
      <c r="J87" s="101"/>
      <c r="K87" s="101"/>
      <c r="L87" s="101"/>
      <c r="M87" s="102"/>
      <c r="N87" s="103"/>
      <c r="O87" s="101"/>
      <c r="P87" s="102"/>
      <c r="Q87" s="103"/>
      <c r="R87" s="101"/>
      <c r="S87" s="105"/>
      <c r="T87" s="103"/>
      <c r="U87" s="104"/>
      <c r="V87" s="101"/>
      <c r="W87" s="102"/>
      <c r="X87" s="103"/>
      <c r="Y87" s="101"/>
      <c r="Z87" s="105"/>
    </row>
    <row r="88" spans="1:26" ht="15.75" customHeight="1">
      <c r="A88" s="36"/>
      <c r="B88" s="19" t="s">
        <v>37</v>
      </c>
      <c r="C88" s="4"/>
      <c r="D88" s="4"/>
      <c r="E88" s="4"/>
      <c r="F88" s="4"/>
      <c r="G88" s="5">
        <f t="shared" si="5"/>
        <v>2</v>
      </c>
      <c r="H88" s="10">
        <v>60</v>
      </c>
      <c r="I88" s="4"/>
      <c r="J88" s="4"/>
      <c r="K88" s="4"/>
      <c r="L88" s="4"/>
      <c r="M88" s="32"/>
      <c r="N88" s="36"/>
      <c r="O88" s="4"/>
      <c r="P88" s="32"/>
      <c r="Q88" s="36"/>
      <c r="R88" s="4"/>
      <c r="S88" s="37"/>
      <c r="T88" s="103"/>
      <c r="U88" s="104"/>
      <c r="V88" s="101"/>
      <c r="W88" s="102"/>
      <c r="X88" s="103"/>
      <c r="Y88" s="101"/>
      <c r="Z88" s="105"/>
    </row>
    <row r="89" spans="1:26" ht="15.75" customHeight="1">
      <c r="A89" s="215"/>
      <c r="B89" s="19" t="s">
        <v>37</v>
      </c>
      <c r="C89" s="4"/>
      <c r="D89" s="4"/>
      <c r="E89" s="4"/>
      <c r="F89" s="4"/>
      <c r="G89" s="5">
        <f>H89/30</f>
        <v>0.5</v>
      </c>
      <c r="H89" s="21">
        <v>15</v>
      </c>
      <c r="I89" s="4"/>
      <c r="J89" s="4"/>
      <c r="K89" s="4"/>
      <c r="L89" s="4"/>
      <c r="M89" s="32"/>
      <c r="N89" s="36"/>
      <c r="O89" s="4"/>
      <c r="P89" s="32"/>
      <c r="Q89" s="36"/>
      <c r="R89" s="4"/>
      <c r="S89" s="37"/>
      <c r="T89" s="103"/>
      <c r="U89" s="104"/>
      <c r="V89" s="101"/>
      <c r="W89" s="102"/>
      <c r="X89" s="103"/>
      <c r="Y89" s="101"/>
      <c r="Z89" s="105"/>
    </row>
    <row r="90" spans="1:26" ht="15.75" customHeight="1">
      <c r="A90" s="206" t="s">
        <v>215</v>
      </c>
      <c r="B90" s="19" t="s">
        <v>38</v>
      </c>
      <c r="C90" s="4">
        <v>6</v>
      </c>
      <c r="D90" s="4"/>
      <c r="E90" s="4"/>
      <c r="F90" s="4"/>
      <c r="G90" s="5">
        <f t="shared" si="5"/>
        <v>1.5</v>
      </c>
      <c r="H90" s="4">
        <v>45</v>
      </c>
      <c r="I90" s="4">
        <f>SUMPRODUCT(N90:S90,$N$7:$S$7)</f>
        <v>16</v>
      </c>
      <c r="J90" s="4">
        <v>9</v>
      </c>
      <c r="K90" s="4">
        <v>9</v>
      </c>
      <c r="L90" s="4"/>
      <c r="M90" s="32">
        <f>H90-I90</f>
        <v>29</v>
      </c>
      <c r="N90" s="36"/>
      <c r="O90" s="4"/>
      <c r="P90" s="32"/>
      <c r="Q90" s="36"/>
      <c r="R90" s="4"/>
      <c r="S90" s="37">
        <v>2</v>
      </c>
      <c r="T90" s="103"/>
      <c r="U90" s="104"/>
      <c r="V90" s="101"/>
      <c r="W90" s="102"/>
      <c r="X90" s="103"/>
      <c r="Y90" s="87" t="e">
        <f>$G90/#REF!</f>
        <v>#REF!</v>
      </c>
      <c r="Z90" s="105"/>
    </row>
    <row r="91" spans="1:26" ht="15.75" customHeight="1">
      <c r="A91" s="206" t="s">
        <v>216</v>
      </c>
      <c r="B91" s="20" t="s">
        <v>76</v>
      </c>
      <c r="C91" s="4"/>
      <c r="D91" s="4"/>
      <c r="E91" s="4"/>
      <c r="F91" s="4"/>
      <c r="G91" s="5">
        <f t="shared" si="5"/>
        <v>10</v>
      </c>
      <c r="H91" s="79">
        <f>SUM(H92:H94)</f>
        <v>300</v>
      </c>
      <c r="I91" s="30"/>
      <c r="J91" s="30"/>
      <c r="K91" s="30"/>
      <c r="L91" s="30"/>
      <c r="M91" s="46"/>
      <c r="N91" s="36"/>
      <c r="O91" s="4"/>
      <c r="P91" s="32"/>
      <c r="Q91" s="36"/>
      <c r="R91" s="4"/>
      <c r="S91" s="37"/>
      <c r="T91" s="36"/>
      <c r="U91" s="69"/>
      <c r="V91" s="4"/>
      <c r="W91" s="32"/>
      <c r="X91" s="36"/>
      <c r="Y91" s="4"/>
      <c r="Z91" s="37"/>
    </row>
    <row r="92" spans="2:26" ht="15.75" customHeight="1">
      <c r="B92" s="19" t="s">
        <v>37</v>
      </c>
      <c r="C92" s="4"/>
      <c r="D92" s="4"/>
      <c r="E92" s="4"/>
      <c r="F92" s="4"/>
      <c r="G92" s="5">
        <f t="shared" si="5"/>
        <v>2</v>
      </c>
      <c r="H92" s="21">
        <v>60</v>
      </c>
      <c r="I92" s="4"/>
      <c r="J92" s="4"/>
      <c r="K92" s="4"/>
      <c r="L92" s="4"/>
      <c r="M92" s="32"/>
      <c r="N92" s="36"/>
      <c r="O92" s="4"/>
      <c r="P92" s="32"/>
      <c r="Q92" s="36"/>
      <c r="R92" s="4"/>
      <c r="S92" s="37"/>
      <c r="T92" s="36"/>
      <c r="U92" s="69"/>
      <c r="V92" s="4"/>
      <c r="W92" s="32"/>
      <c r="X92" s="36"/>
      <c r="Y92" s="4"/>
      <c r="Z92" s="37"/>
    </row>
    <row r="93" spans="1:26" ht="15.75" customHeight="1">
      <c r="A93" s="206" t="s">
        <v>217</v>
      </c>
      <c r="B93" s="19" t="s">
        <v>38</v>
      </c>
      <c r="C93" s="4"/>
      <c r="D93" s="4">
        <v>1</v>
      </c>
      <c r="E93" s="4"/>
      <c r="F93" s="4"/>
      <c r="G93" s="5">
        <f t="shared" si="5"/>
        <v>5</v>
      </c>
      <c r="H93" s="4">
        <v>150</v>
      </c>
      <c r="I93" s="4">
        <f>SUMPRODUCT(N93:S93,$N$7:$S$7)</f>
        <v>60</v>
      </c>
      <c r="J93" s="4">
        <v>30</v>
      </c>
      <c r="K93" s="4">
        <v>30</v>
      </c>
      <c r="L93" s="4"/>
      <c r="M93" s="32">
        <f>H93-I93</f>
        <v>90</v>
      </c>
      <c r="N93" s="36">
        <v>4</v>
      </c>
      <c r="O93" s="4"/>
      <c r="P93" s="32"/>
      <c r="Q93" s="36"/>
      <c r="R93" s="4"/>
      <c r="S93" s="37"/>
      <c r="T93" s="87" t="e">
        <f>$G93/#REF!</f>
        <v>#REF!</v>
      </c>
      <c r="U93" s="69"/>
      <c r="V93" s="4"/>
      <c r="W93" s="32"/>
      <c r="X93" s="36"/>
      <c r="Y93" s="4"/>
      <c r="Z93" s="37"/>
    </row>
    <row r="94" spans="1:26" ht="15.75" customHeight="1">
      <c r="A94" s="206" t="s">
        <v>218</v>
      </c>
      <c r="B94" s="19" t="s">
        <v>38</v>
      </c>
      <c r="C94" s="4">
        <v>2</v>
      </c>
      <c r="D94" s="4"/>
      <c r="E94" s="4"/>
      <c r="F94" s="4"/>
      <c r="G94" s="5">
        <f t="shared" si="5"/>
        <v>3</v>
      </c>
      <c r="H94" s="4">
        <v>90</v>
      </c>
      <c r="I94" s="4">
        <f>SUMPRODUCT(N94:S94,$N$7:$S$7)</f>
        <v>36</v>
      </c>
      <c r="J94" s="4">
        <v>18</v>
      </c>
      <c r="K94" s="4">
        <v>18</v>
      </c>
      <c r="L94" s="4"/>
      <c r="M94" s="32">
        <f>H94-I94</f>
        <v>54</v>
      </c>
      <c r="N94" s="36"/>
      <c r="O94" s="4">
        <v>4</v>
      </c>
      <c r="P94" s="32"/>
      <c r="Q94" s="36"/>
      <c r="R94" s="4"/>
      <c r="S94" s="37"/>
      <c r="T94" s="36"/>
      <c r="U94" s="69"/>
      <c r="V94" s="87" t="e">
        <f>$G94/#REF!</f>
        <v>#REF!</v>
      </c>
      <c r="W94" s="32"/>
      <c r="X94" s="36"/>
      <c r="Y94" s="4"/>
      <c r="Z94" s="37"/>
    </row>
    <row r="95" spans="1:26" ht="15.75" customHeight="1">
      <c r="A95" s="206" t="s">
        <v>219</v>
      </c>
      <c r="B95" s="20" t="s">
        <v>74</v>
      </c>
      <c r="C95" s="4"/>
      <c r="D95" s="4"/>
      <c r="E95" s="4"/>
      <c r="F95" s="4"/>
      <c r="G95" s="5">
        <f t="shared" si="5"/>
        <v>7.5</v>
      </c>
      <c r="H95" s="79">
        <f>SUM(H96:H97)</f>
        <v>225</v>
      </c>
      <c r="I95" s="30"/>
      <c r="J95" s="30"/>
      <c r="K95" s="30"/>
      <c r="L95" s="30"/>
      <c r="M95" s="46"/>
      <c r="N95" s="36"/>
      <c r="O95" s="4"/>
      <c r="P95" s="32"/>
      <c r="Q95" s="36"/>
      <c r="R95" s="4"/>
      <c r="S95" s="37"/>
      <c r="T95" s="36"/>
      <c r="U95" s="69"/>
      <c r="V95" s="4"/>
      <c r="W95" s="32"/>
      <c r="X95" s="36"/>
      <c r="Y95" s="4"/>
      <c r="Z95" s="37"/>
    </row>
    <row r="96" spans="1:26" ht="15.75" customHeight="1">
      <c r="A96" s="206"/>
      <c r="B96" s="19" t="s">
        <v>37</v>
      </c>
      <c r="C96" s="4"/>
      <c r="D96" s="4"/>
      <c r="E96" s="4"/>
      <c r="F96" s="4"/>
      <c r="G96" s="5">
        <f t="shared" si="5"/>
        <v>3.5</v>
      </c>
      <c r="H96" s="21">
        <v>105</v>
      </c>
      <c r="I96" s="4"/>
      <c r="J96" s="4"/>
      <c r="K96" s="4"/>
      <c r="L96" s="4"/>
      <c r="M96" s="32"/>
      <c r="N96" s="36"/>
      <c r="O96" s="4"/>
      <c r="P96" s="32"/>
      <c r="Q96" s="36"/>
      <c r="R96" s="4"/>
      <c r="S96" s="37"/>
      <c r="T96" s="36"/>
      <c r="U96" s="69"/>
      <c r="V96" s="4"/>
      <c r="W96" s="32"/>
      <c r="X96" s="36"/>
      <c r="Y96" s="4"/>
      <c r="Z96" s="37"/>
    </row>
    <row r="97" spans="1:26" ht="15.75" customHeight="1">
      <c r="A97" s="206" t="s">
        <v>220</v>
      </c>
      <c r="B97" s="19" t="s">
        <v>38</v>
      </c>
      <c r="C97" s="4">
        <v>6</v>
      </c>
      <c r="D97" s="4"/>
      <c r="E97" s="4"/>
      <c r="F97" s="4"/>
      <c r="G97" s="5">
        <f t="shared" si="5"/>
        <v>4</v>
      </c>
      <c r="H97" s="4">
        <v>120</v>
      </c>
      <c r="I97" s="4">
        <f>SUMPRODUCT(N97:S97,$N$7:$S$7)</f>
        <v>40</v>
      </c>
      <c r="J97" s="4">
        <v>24</v>
      </c>
      <c r="K97" s="4">
        <v>16</v>
      </c>
      <c r="L97" s="4"/>
      <c r="M97" s="32">
        <f>H97-I97</f>
        <v>80</v>
      </c>
      <c r="N97" s="36"/>
      <c r="O97" s="4"/>
      <c r="P97" s="32"/>
      <c r="Q97" s="36"/>
      <c r="R97" s="4"/>
      <c r="S97" s="37">
        <v>5</v>
      </c>
      <c r="T97" s="36"/>
      <c r="U97" s="69"/>
      <c r="V97" s="4"/>
      <c r="W97" s="32"/>
      <c r="X97" s="36"/>
      <c r="Y97" s="4"/>
      <c r="Z97" s="98" t="e">
        <f>$G97/#REF!</f>
        <v>#REF!</v>
      </c>
    </row>
    <row r="98" spans="1:26" ht="15.75" customHeight="1">
      <c r="A98" s="206" t="s">
        <v>221</v>
      </c>
      <c r="B98" s="20" t="s">
        <v>73</v>
      </c>
      <c r="C98" s="4"/>
      <c r="D98" s="4"/>
      <c r="E98" s="4"/>
      <c r="F98" s="4"/>
      <c r="G98" s="5">
        <f t="shared" si="5"/>
        <v>7</v>
      </c>
      <c r="H98" s="79">
        <f>SUM(H99:H100)</f>
        <v>210</v>
      </c>
      <c r="I98" s="30"/>
      <c r="J98" s="30"/>
      <c r="K98" s="30"/>
      <c r="L98" s="30"/>
      <c r="M98" s="46"/>
      <c r="N98" s="36"/>
      <c r="O98" s="4"/>
      <c r="P98" s="32"/>
      <c r="Q98" s="36"/>
      <c r="R98" s="4"/>
      <c r="S98" s="37"/>
      <c r="T98" s="36"/>
      <c r="U98" s="69"/>
      <c r="V98" s="4"/>
      <c r="W98" s="32"/>
      <c r="X98" s="36"/>
      <c r="Y98" s="4"/>
      <c r="Z98" s="37"/>
    </row>
    <row r="99" spans="1:26" ht="15.75" customHeight="1">
      <c r="A99" s="36"/>
      <c r="B99" s="19" t="s">
        <v>37</v>
      </c>
      <c r="C99" s="4"/>
      <c r="D99" s="4"/>
      <c r="E99" s="4"/>
      <c r="F99" s="4"/>
      <c r="G99" s="5">
        <f t="shared" si="5"/>
        <v>2</v>
      </c>
      <c r="H99" s="21">
        <v>60</v>
      </c>
      <c r="I99" s="4"/>
      <c r="J99" s="4"/>
      <c r="K99" s="4"/>
      <c r="L99" s="4"/>
      <c r="M99" s="32"/>
      <c r="N99" s="36"/>
      <c r="O99" s="4"/>
      <c r="P99" s="32"/>
      <c r="Q99" s="36"/>
      <c r="R99" s="4"/>
      <c r="S99" s="37"/>
      <c r="T99" s="36"/>
      <c r="U99" s="69"/>
      <c r="V99" s="4"/>
      <c r="W99" s="32"/>
      <c r="X99" s="36"/>
      <c r="Y99" s="4"/>
      <c r="Z99" s="37"/>
    </row>
    <row r="100" spans="1:26" ht="15.75" customHeight="1">
      <c r="A100" s="206" t="s">
        <v>222</v>
      </c>
      <c r="B100" s="19" t="s">
        <v>38</v>
      </c>
      <c r="C100" s="4">
        <v>4</v>
      </c>
      <c r="D100" s="4"/>
      <c r="E100" s="4"/>
      <c r="F100" s="4"/>
      <c r="G100" s="5">
        <f t="shared" si="5"/>
        <v>5</v>
      </c>
      <c r="H100" s="4">
        <v>150</v>
      </c>
      <c r="I100" s="4">
        <f>SUMPRODUCT(N100:S100,$N$7:$S$7)</f>
        <v>60</v>
      </c>
      <c r="J100" s="4">
        <v>30</v>
      </c>
      <c r="K100" s="4">
        <v>30</v>
      </c>
      <c r="L100" s="4"/>
      <c r="M100" s="32">
        <f>H100-I100</f>
        <v>90</v>
      </c>
      <c r="N100" s="36"/>
      <c r="O100" s="4"/>
      <c r="P100" s="32"/>
      <c r="Q100" s="36">
        <v>4</v>
      </c>
      <c r="R100" s="4"/>
      <c r="S100" s="37"/>
      <c r="T100" s="36"/>
      <c r="U100" s="69"/>
      <c r="V100" s="4"/>
      <c r="W100" s="32"/>
      <c r="X100" s="36" t="e">
        <f>$G100/#REF!</f>
        <v>#REF!</v>
      </c>
      <c r="Y100" s="4"/>
      <c r="Z100" s="37"/>
    </row>
    <row r="101" spans="1:26" ht="15.75" customHeight="1">
      <c r="A101" s="206" t="s">
        <v>223</v>
      </c>
      <c r="B101" s="20" t="s">
        <v>90</v>
      </c>
      <c r="C101" s="4"/>
      <c r="D101" s="4"/>
      <c r="E101" s="4"/>
      <c r="F101" s="4"/>
      <c r="G101" s="5">
        <f t="shared" si="5"/>
        <v>7</v>
      </c>
      <c r="H101" s="79">
        <f>SUM(H102:H103)</f>
        <v>210</v>
      </c>
      <c r="I101" s="30"/>
      <c r="J101" s="30"/>
      <c r="K101" s="30"/>
      <c r="L101" s="30"/>
      <c r="M101" s="46"/>
      <c r="N101" s="36"/>
      <c r="O101" s="4"/>
      <c r="P101" s="32"/>
      <c r="Q101" s="36"/>
      <c r="R101" s="4"/>
      <c r="S101" s="37"/>
      <c r="T101" s="36"/>
      <c r="U101" s="69"/>
      <c r="V101" s="4"/>
      <c r="W101" s="32"/>
      <c r="X101" s="36"/>
      <c r="Y101" s="4"/>
      <c r="Z101" s="37"/>
    </row>
    <row r="102" spans="1:26" ht="15.75" customHeight="1">
      <c r="A102" s="36"/>
      <c r="B102" s="19" t="s">
        <v>37</v>
      </c>
      <c r="C102" s="4"/>
      <c r="D102" s="4"/>
      <c r="E102" s="4"/>
      <c r="F102" s="4"/>
      <c r="G102" s="5">
        <f t="shared" si="5"/>
        <v>2</v>
      </c>
      <c r="H102" s="21">
        <v>60</v>
      </c>
      <c r="I102" s="4"/>
      <c r="J102" s="4"/>
      <c r="K102" s="4"/>
      <c r="L102" s="4"/>
      <c r="M102" s="32"/>
      <c r="N102" s="36"/>
      <c r="O102" s="4"/>
      <c r="P102" s="32"/>
      <c r="Q102" s="36"/>
      <c r="R102" s="4"/>
      <c r="S102" s="37"/>
      <c r="T102" s="36"/>
      <c r="U102" s="69"/>
      <c r="V102" s="4"/>
      <c r="W102" s="32"/>
      <c r="X102" s="36"/>
      <c r="Y102" s="4"/>
      <c r="Z102" s="37"/>
    </row>
    <row r="103" spans="1:26" ht="15.75" customHeight="1" thickBot="1">
      <c r="A103" s="206" t="s">
        <v>224</v>
      </c>
      <c r="B103" s="19" t="s">
        <v>38</v>
      </c>
      <c r="C103" s="4">
        <v>4</v>
      </c>
      <c r="D103" s="4"/>
      <c r="E103" s="4"/>
      <c r="F103" s="4"/>
      <c r="G103" s="5">
        <f t="shared" si="5"/>
        <v>5</v>
      </c>
      <c r="H103" s="4">
        <v>150</v>
      </c>
      <c r="I103" s="4">
        <f>SUMPRODUCT(N103:S103,$N$7:$S$7)</f>
        <v>60</v>
      </c>
      <c r="J103" s="4">
        <v>30</v>
      </c>
      <c r="K103" s="4">
        <v>30</v>
      </c>
      <c r="L103" s="4"/>
      <c r="M103" s="32">
        <f>H103-I103</f>
        <v>90</v>
      </c>
      <c r="N103" s="36"/>
      <c r="O103" s="4"/>
      <c r="P103" s="32"/>
      <c r="Q103" s="36">
        <v>4</v>
      </c>
      <c r="R103" s="4"/>
      <c r="S103" s="37"/>
      <c r="T103" s="36"/>
      <c r="U103" s="69"/>
      <c r="V103" s="4"/>
      <c r="W103" s="32"/>
      <c r="X103" s="36" t="e">
        <f>$G103/#REF!</f>
        <v>#REF!</v>
      </c>
      <c r="Y103" s="4"/>
      <c r="Z103" s="37"/>
    </row>
    <row r="104" spans="1:26" ht="19.5" thickBot="1">
      <c r="A104" s="404" t="s">
        <v>4</v>
      </c>
      <c r="B104" s="405"/>
      <c r="C104" s="8"/>
      <c r="D104" s="8"/>
      <c r="E104" s="8"/>
      <c r="F104" s="8"/>
      <c r="G104" s="8">
        <f>SUM(G62:G63,G66:G68,G73,G76,G80,G84,G87,G91,G95,G98,G101)</f>
        <v>83.5</v>
      </c>
      <c r="H104" s="8">
        <f>SUM(H62:H63,H66:H68,H73,H76,H80,H84,H87,H91,H95,H98,H101)</f>
        <v>2505</v>
      </c>
      <c r="I104" s="8"/>
      <c r="J104" s="8"/>
      <c r="K104" s="8"/>
      <c r="L104" s="8"/>
      <c r="M104" s="8"/>
      <c r="N104" s="38"/>
      <c r="O104" s="8"/>
      <c r="P104" s="35"/>
      <c r="Q104" s="38"/>
      <c r="R104" s="8"/>
      <c r="S104" s="39"/>
      <c r="T104" s="38"/>
      <c r="U104" s="72"/>
      <c r="V104" s="8"/>
      <c r="W104" s="35"/>
      <c r="X104" s="38"/>
      <c r="Y104" s="8"/>
      <c r="Z104" s="39"/>
    </row>
    <row r="105" spans="1:26" ht="13.5" customHeight="1" thickBot="1">
      <c r="A105" s="404" t="s">
        <v>83</v>
      </c>
      <c r="B105" s="405"/>
      <c r="C105" s="8"/>
      <c r="D105" s="8"/>
      <c r="E105" s="8"/>
      <c r="F105" s="8"/>
      <c r="G105" s="8">
        <f>SUMIF($B$62:$B$103,"=на базі ВНЗ 1 рівня",G62:G103)+3</f>
        <v>27.5</v>
      </c>
      <c r="H105" s="8">
        <f>SUMIF($B$62:$B$103,"=на базі ВНЗ 1 рівня",H62:H103)+90</f>
        <v>825</v>
      </c>
      <c r="I105" s="8"/>
      <c r="J105" s="8"/>
      <c r="K105" s="8"/>
      <c r="L105" s="8"/>
      <c r="M105" s="8"/>
      <c r="N105" s="38"/>
      <c r="O105" s="8"/>
      <c r="P105" s="35"/>
      <c r="Q105" s="38"/>
      <c r="R105" s="8"/>
      <c r="S105" s="39"/>
      <c r="T105" s="38"/>
      <c r="U105" s="72"/>
      <c r="V105" s="8"/>
      <c r="W105" s="35"/>
      <c r="X105" s="38"/>
      <c r="Y105" s="8"/>
      <c r="Z105" s="39"/>
    </row>
    <row r="106" spans="1:26" ht="19.5" customHeight="1" thickBot="1">
      <c r="A106" s="404" t="s">
        <v>84</v>
      </c>
      <c r="B106" s="405"/>
      <c r="C106" s="8"/>
      <c r="D106" s="8"/>
      <c r="E106" s="8"/>
      <c r="F106" s="8"/>
      <c r="G106" s="8">
        <f>SUMIF($B$62:$B$103,"=на базі академії",G62:G103)+G62+G66</f>
        <v>56</v>
      </c>
      <c r="H106" s="8">
        <f>SUMIF($B$62:$B$103,"=на базі академії",H62:H103)+H62+H66</f>
        <v>1680</v>
      </c>
      <c r="I106" s="8">
        <f aca="true" t="shared" si="6" ref="I106:Z106">SUM(I62:I103)</f>
        <v>659</v>
      </c>
      <c r="J106" s="8">
        <f t="shared" si="6"/>
        <v>312</v>
      </c>
      <c r="K106" s="8">
        <f t="shared" si="6"/>
        <v>298</v>
      </c>
      <c r="L106" s="8">
        <f t="shared" si="6"/>
        <v>51</v>
      </c>
      <c r="M106" s="8">
        <f t="shared" si="6"/>
        <v>1021</v>
      </c>
      <c r="N106" s="38">
        <f t="shared" si="6"/>
        <v>8</v>
      </c>
      <c r="O106" s="38">
        <f t="shared" si="6"/>
        <v>8</v>
      </c>
      <c r="P106" s="38">
        <f t="shared" si="6"/>
        <v>11</v>
      </c>
      <c r="Q106" s="38">
        <f t="shared" si="6"/>
        <v>16</v>
      </c>
      <c r="R106" s="38">
        <f t="shared" si="6"/>
        <v>8</v>
      </c>
      <c r="S106" s="38">
        <f t="shared" si="6"/>
        <v>7</v>
      </c>
      <c r="T106" s="88" t="e">
        <f t="shared" si="6"/>
        <v>#REF!</v>
      </c>
      <c r="U106" s="88">
        <f t="shared" si="6"/>
        <v>0</v>
      </c>
      <c r="V106" s="88" t="e">
        <f t="shared" si="6"/>
        <v>#REF!</v>
      </c>
      <c r="W106" s="88" t="e">
        <f t="shared" si="6"/>
        <v>#REF!</v>
      </c>
      <c r="X106" s="88" t="e">
        <f t="shared" si="6"/>
        <v>#REF!</v>
      </c>
      <c r="Y106" s="88" t="e">
        <f t="shared" si="6"/>
        <v>#REF!</v>
      </c>
      <c r="Z106" s="99" t="e">
        <f t="shared" si="6"/>
        <v>#REF!</v>
      </c>
    </row>
    <row r="107" spans="1:25" s="160" customFormat="1" ht="27" customHeight="1" thickBot="1">
      <c r="A107" s="399" t="s">
        <v>225</v>
      </c>
      <c r="B107" s="400"/>
      <c r="C107" s="400"/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1"/>
    </row>
    <row r="108" spans="1:25" s="160" customFormat="1" ht="18.75" customHeight="1" thickBot="1">
      <c r="A108" s="349" t="s">
        <v>240</v>
      </c>
      <c r="B108" s="350"/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1"/>
    </row>
    <row r="109" spans="1:26" ht="15.75" customHeight="1">
      <c r="A109" s="36" t="s">
        <v>241</v>
      </c>
      <c r="B109" s="64" t="s">
        <v>88</v>
      </c>
      <c r="C109" s="12"/>
      <c r="D109" s="12"/>
      <c r="E109" s="12"/>
      <c r="F109" s="65"/>
      <c r="G109" s="65">
        <v>1.5</v>
      </c>
      <c r="H109" s="12">
        <f>G109*30</f>
        <v>45</v>
      </c>
      <c r="I109" s="4"/>
      <c r="J109" s="4"/>
      <c r="K109" s="4"/>
      <c r="L109" s="4"/>
      <c r="M109" s="32"/>
      <c r="N109" s="36"/>
      <c r="O109" s="4"/>
      <c r="P109" s="37"/>
      <c r="Q109" s="36"/>
      <c r="R109" s="4"/>
      <c r="S109" s="37"/>
      <c r="T109" s="36"/>
      <c r="U109" s="69"/>
      <c r="V109" s="4"/>
      <c r="W109" s="37"/>
      <c r="X109" s="36"/>
      <c r="Y109" s="4"/>
      <c r="Z109" s="37"/>
    </row>
    <row r="110" spans="1:26" ht="15.75" customHeight="1">
      <c r="A110" s="36" t="s">
        <v>242</v>
      </c>
      <c r="B110" s="64" t="s">
        <v>85</v>
      </c>
      <c r="C110" s="12"/>
      <c r="D110" s="12"/>
      <c r="E110" s="12"/>
      <c r="F110" s="65"/>
      <c r="G110" s="65">
        <v>1.5</v>
      </c>
      <c r="H110" s="12">
        <f>G110*30</f>
        <v>45</v>
      </c>
      <c r="I110" s="4"/>
      <c r="J110" s="4"/>
      <c r="K110" s="4"/>
      <c r="L110" s="4"/>
      <c r="M110" s="32"/>
      <c r="N110" s="36"/>
      <c r="O110" s="4"/>
      <c r="P110" s="37"/>
      <c r="Q110" s="36"/>
      <c r="R110" s="4"/>
      <c r="S110" s="37"/>
      <c r="T110" s="36"/>
      <c r="U110" s="69"/>
      <c r="V110" s="4"/>
      <c r="W110" s="37"/>
      <c r="X110" s="36"/>
      <c r="Y110" s="4"/>
      <c r="Z110" s="37"/>
    </row>
    <row r="111" spans="1:26" ht="15.75" customHeight="1">
      <c r="A111" s="36" t="s">
        <v>243</v>
      </c>
      <c r="B111" s="64" t="s">
        <v>86</v>
      </c>
      <c r="C111" s="12"/>
      <c r="D111" s="12"/>
      <c r="E111" s="12"/>
      <c r="F111" s="65"/>
      <c r="G111" s="65">
        <v>1.5</v>
      </c>
      <c r="H111" s="12">
        <f>G111*30</f>
        <v>45</v>
      </c>
      <c r="I111" s="4"/>
      <c r="J111" s="4"/>
      <c r="K111" s="4"/>
      <c r="L111" s="4"/>
      <c r="M111" s="32"/>
      <c r="N111" s="36"/>
      <c r="O111" s="4"/>
      <c r="P111" s="37"/>
      <c r="Q111" s="36"/>
      <c r="R111" s="4"/>
      <c r="S111" s="37"/>
      <c r="T111" s="36"/>
      <c r="U111" s="69"/>
      <c r="V111" s="4"/>
      <c r="W111" s="37"/>
      <c r="X111" s="36"/>
      <c r="Y111" s="4"/>
      <c r="Z111" s="37"/>
    </row>
    <row r="112" spans="1:26" ht="15.75" customHeight="1" thickBot="1">
      <c r="A112" s="36" t="s">
        <v>244</v>
      </c>
      <c r="B112" s="64" t="s">
        <v>87</v>
      </c>
      <c r="C112" s="12"/>
      <c r="D112" s="12"/>
      <c r="E112" s="12"/>
      <c r="F112" s="65"/>
      <c r="G112" s="65">
        <v>1.5</v>
      </c>
      <c r="H112" s="12">
        <f>G112*30</f>
        <v>45</v>
      </c>
      <c r="I112" s="4"/>
      <c r="J112" s="4"/>
      <c r="K112" s="4"/>
      <c r="L112" s="4"/>
      <c r="M112" s="32"/>
      <c r="N112" s="36"/>
      <c r="O112" s="4"/>
      <c r="P112" s="37"/>
      <c r="Q112" s="36"/>
      <c r="R112" s="4"/>
      <c r="S112" s="37"/>
      <c r="T112" s="36"/>
      <c r="U112" s="69"/>
      <c r="V112" s="4"/>
      <c r="W112" s="37"/>
      <c r="X112" s="36"/>
      <c r="Y112" s="4"/>
      <c r="Z112" s="37"/>
    </row>
    <row r="113" spans="1:26" ht="15.75" customHeight="1" thickBot="1">
      <c r="A113" s="402" t="s">
        <v>89</v>
      </c>
      <c r="B113" s="403"/>
      <c r="C113" s="8"/>
      <c r="D113" s="8"/>
      <c r="E113" s="8"/>
      <c r="F113" s="8"/>
      <c r="G113" s="66">
        <f>SUM(G109:G112)</f>
        <v>6</v>
      </c>
      <c r="H113" s="66">
        <f>SUM(H109:H112)</f>
        <v>180</v>
      </c>
      <c r="I113" s="8"/>
      <c r="J113" s="8"/>
      <c r="K113" s="8"/>
      <c r="L113" s="8"/>
      <c r="M113" s="8"/>
      <c r="N113" s="38"/>
      <c r="O113" s="8"/>
      <c r="P113" s="35"/>
      <c r="Q113" s="38"/>
      <c r="R113" s="8"/>
      <c r="S113" s="39"/>
      <c r="T113" s="38"/>
      <c r="U113" s="72"/>
      <c r="V113" s="8"/>
      <c r="W113" s="35"/>
      <c r="X113" s="38"/>
      <c r="Y113" s="8"/>
      <c r="Z113" s="39"/>
    </row>
    <row r="114" spans="1:25" s="160" customFormat="1" ht="18.75" customHeight="1" thickBot="1">
      <c r="A114" s="349" t="s">
        <v>245</v>
      </c>
      <c r="B114" s="350"/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1"/>
    </row>
    <row r="115" spans="1:26" ht="15.75" customHeight="1">
      <c r="A115" s="208" t="s">
        <v>246</v>
      </c>
      <c r="B115" s="20" t="s">
        <v>59</v>
      </c>
      <c r="C115" s="4"/>
      <c r="D115" s="4"/>
      <c r="E115" s="4"/>
      <c r="F115" s="4"/>
      <c r="G115" s="4">
        <f>SUM(G116:G118)</f>
        <v>7</v>
      </c>
      <c r="H115" s="79">
        <f>SUM(H116:H118)</f>
        <v>210</v>
      </c>
      <c r="I115" s="4"/>
      <c r="J115" s="4"/>
      <c r="K115" s="4"/>
      <c r="L115" s="4"/>
      <c r="M115" s="32"/>
      <c r="N115" s="36"/>
      <c r="O115" s="4"/>
      <c r="P115" s="32"/>
      <c r="Q115" s="36"/>
      <c r="R115" s="4"/>
      <c r="S115" s="37"/>
      <c r="T115" s="36"/>
      <c r="U115" s="69"/>
      <c r="V115" s="4"/>
      <c r="W115" s="32"/>
      <c r="X115" s="36"/>
      <c r="Y115" s="4"/>
      <c r="Z115" s="37"/>
    </row>
    <row r="116" spans="1:26" ht="15.75" customHeight="1">
      <c r="A116" s="209"/>
      <c r="B116" s="19" t="s">
        <v>37</v>
      </c>
      <c r="C116" s="4"/>
      <c r="D116" s="4"/>
      <c r="E116" s="4"/>
      <c r="F116" s="4"/>
      <c r="G116" s="4">
        <f aca="true" t="shared" si="7" ref="G116:G121">H116/30</f>
        <v>1.5</v>
      </c>
      <c r="H116" s="4">
        <v>45</v>
      </c>
      <c r="I116" s="4"/>
      <c r="J116" s="4"/>
      <c r="K116" s="4"/>
      <c r="L116" s="4"/>
      <c r="M116" s="32"/>
      <c r="N116" s="36"/>
      <c r="O116" s="4"/>
      <c r="P116" s="32"/>
      <c r="Q116" s="36"/>
      <c r="R116" s="4"/>
      <c r="S116" s="37"/>
      <c r="T116" s="36"/>
      <c r="U116" s="69"/>
      <c r="V116" s="4"/>
      <c r="W116" s="32"/>
      <c r="X116" s="36"/>
      <c r="Y116" s="4"/>
      <c r="Z116" s="37"/>
    </row>
    <row r="117" spans="1:26" ht="15.75" customHeight="1">
      <c r="A117" s="209" t="s">
        <v>247</v>
      </c>
      <c r="B117" s="19" t="s">
        <v>38</v>
      </c>
      <c r="C117" s="4"/>
      <c r="D117" s="4">
        <v>4</v>
      </c>
      <c r="E117" s="4"/>
      <c r="F117" s="4"/>
      <c r="G117" s="4">
        <f t="shared" si="7"/>
        <v>2.5</v>
      </c>
      <c r="H117" s="4">
        <v>75</v>
      </c>
      <c r="I117" s="4">
        <f>SUMPRODUCT(N117:S117,$N$7:$S$7)</f>
        <v>30</v>
      </c>
      <c r="J117" s="4">
        <v>15</v>
      </c>
      <c r="K117" s="4">
        <v>15</v>
      </c>
      <c r="L117" s="4"/>
      <c r="M117" s="32">
        <f>H117-I117</f>
        <v>45</v>
      </c>
      <c r="N117" s="36"/>
      <c r="O117" s="4"/>
      <c r="P117" s="32"/>
      <c r="Q117" s="36">
        <v>2</v>
      </c>
      <c r="R117" s="4"/>
      <c r="S117" s="37"/>
      <c r="T117" s="36"/>
      <c r="U117" s="69"/>
      <c r="V117" s="4"/>
      <c r="W117" s="32"/>
      <c r="X117" s="36" t="e">
        <f>$G117/#REF!</f>
        <v>#REF!</v>
      </c>
      <c r="Y117" s="4"/>
      <c r="Z117" s="37"/>
    </row>
    <row r="118" spans="1:26" ht="15.75" customHeight="1">
      <c r="A118" s="209" t="s">
        <v>248</v>
      </c>
      <c r="B118" s="19" t="s">
        <v>38</v>
      </c>
      <c r="C118" s="4"/>
      <c r="D118" s="220">
        <v>5</v>
      </c>
      <c r="E118" s="4"/>
      <c r="F118" s="4"/>
      <c r="G118" s="4">
        <f t="shared" si="7"/>
        <v>3</v>
      </c>
      <c r="H118" s="4">
        <v>90</v>
      </c>
      <c r="I118" s="4">
        <f>SUMPRODUCT(N118:S118,$N$7:$S$7)</f>
        <v>36</v>
      </c>
      <c r="J118" s="4">
        <v>18</v>
      </c>
      <c r="K118" s="4">
        <v>18</v>
      </c>
      <c r="L118" s="4"/>
      <c r="M118" s="32">
        <f>H118-I118</f>
        <v>54</v>
      </c>
      <c r="N118" s="36"/>
      <c r="O118" s="4"/>
      <c r="P118" s="32"/>
      <c r="Q118" s="36"/>
      <c r="R118" s="4">
        <v>4</v>
      </c>
      <c r="S118" s="37"/>
      <c r="T118" s="36"/>
      <c r="U118" s="69"/>
      <c r="V118" s="4"/>
      <c r="W118" s="32"/>
      <c r="X118" s="36"/>
      <c r="Y118" s="87" t="e">
        <f>$G118/#REF!</f>
        <v>#REF!</v>
      </c>
      <c r="Z118" s="37"/>
    </row>
    <row r="119" spans="1:26" ht="15.75" customHeight="1">
      <c r="A119" s="209" t="s">
        <v>249</v>
      </c>
      <c r="B119" s="20" t="s">
        <v>52</v>
      </c>
      <c r="C119" s="4"/>
      <c r="D119" s="4"/>
      <c r="E119" s="4"/>
      <c r="F119" s="4"/>
      <c r="G119" s="4">
        <f t="shared" si="7"/>
        <v>3.5</v>
      </c>
      <c r="H119" s="79">
        <f>SUM(H120:H121)</f>
        <v>105</v>
      </c>
      <c r="I119" s="4"/>
      <c r="J119" s="4"/>
      <c r="K119" s="4"/>
      <c r="L119" s="4"/>
      <c r="M119" s="32"/>
      <c r="N119" s="36"/>
      <c r="O119" s="4"/>
      <c r="P119" s="32"/>
      <c r="Q119" s="36"/>
      <c r="R119" s="4"/>
      <c r="S119" s="37"/>
      <c r="T119" s="36"/>
      <c r="U119" s="69"/>
      <c r="V119" s="4"/>
      <c r="W119" s="32"/>
      <c r="X119" s="36"/>
      <c r="Y119" s="87"/>
      <c r="Z119" s="37"/>
    </row>
    <row r="120" spans="1:26" ht="15.75" customHeight="1">
      <c r="A120" s="36"/>
      <c r="B120" s="19" t="s">
        <v>37</v>
      </c>
      <c r="C120" s="4"/>
      <c r="D120" s="4"/>
      <c r="E120" s="4"/>
      <c r="F120" s="4"/>
      <c r="G120" s="4">
        <f t="shared" si="7"/>
        <v>1</v>
      </c>
      <c r="H120" s="21">
        <v>30</v>
      </c>
      <c r="I120" s="4"/>
      <c r="J120" s="4"/>
      <c r="K120" s="4"/>
      <c r="L120" s="4"/>
      <c r="M120" s="32"/>
      <c r="N120" s="36"/>
      <c r="O120" s="4"/>
      <c r="P120" s="32"/>
      <c r="Q120" s="36"/>
      <c r="R120" s="4"/>
      <c r="S120" s="37"/>
      <c r="T120" s="36"/>
      <c r="U120" s="69"/>
      <c r="V120" s="4"/>
      <c r="W120" s="32"/>
      <c r="X120" s="36"/>
      <c r="Y120" s="4"/>
      <c r="Z120" s="37"/>
    </row>
    <row r="121" spans="1:26" ht="15.75" customHeight="1">
      <c r="A121" s="209" t="s">
        <v>250</v>
      </c>
      <c r="B121" s="19" t="s">
        <v>38</v>
      </c>
      <c r="C121" s="4"/>
      <c r="D121" s="4">
        <v>4</v>
      </c>
      <c r="E121" s="4"/>
      <c r="F121" s="4"/>
      <c r="G121" s="4">
        <f t="shared" si="7"/>
        <v>2.5</v>
      </c>
      <c r="H121" s="4">
        <v>75</v>
      </c>
      <c r="I121" s="4">
        <f>SUMPRODUCT(N121:S121,$N$7:$S$7)</f>
        <v>30</v>
      </c>
      <c r="J121" s="4">
        <v>15</v>
      </c>
      <c r="K121" s="4"/>
      <c r="L121" s="4">
        <v>15</v>
      </c>
      <c r="M121" s="32">
        <f>H121-I121</f>
        <v>45</v>
      </c>
      <c r="N121" s="36"/>
      <c r="O121" s="4"/>
      <c r="P121" s="32"/>
      <c r="Q121" s="36">
        <v>2</v>
      </c>
      <c r="R121" s="4"/>
      <c r="S121" s="37"/>
      <c r="T121" s="36"/>
      <c r="U121" s="69"/>
      <c r="V121" s="4"/>
      <c r="W121" s="32"/>
      <c r="X121" s="36" t="e">
        <f>$G121/#REF!</f>
        <v>#REF!</v>
      </c>
      <c r="Y121" s="4"/>
      <c r="Z121" s="37"/>
    </row>
    <row r="122" spans="1:26" ht="15.75" customHeight="1">
      <c r="A122" s="205" t="s">
        <v>251</v>
      </c>
      <c r="B122" s="19" t="s">
        <v>41</v>
      </c>
      <c r="C122" s="4"/>
      <c r="D122" s="4">
        <v>2</v>
      </c>
      <c r="E122" s="4"/>
      <c r="F122" s="4"/>
      <c r="G122" s="221">
        <f>H122/30</f>
        <v>2</v>
      </c>
      <c r="H122" s="220">
        <v>60</v>
      </c>
      <c r="I122" s="4">
        <f>SUMPRODUCT(N122:S122,$N$7:$S$7)</f>
        <v>27</v>
      </c>
      <c r="J122" s="4">
        <v>9</v>
      </c>
      <c r="K122" s="4">
        <v>18</v>
      </c>
      <c r="L122" s="4"/>
      <c r="M122" s="32">
        <f>H122-I122</f>
        <v>33</v>
      </c>
      <c r="N122" s="36"/>
      <c r="O122" s="4">
        <v>3</v>
      </c>
      <c r="P122" s="32"/>
      <c r="Q122" s="36"/>
      <c r="R122" s="4"/>
      <c r="S122" s="37"/>
      <c r="T122" s="36"/>
      <c r="U122" s="69"/>
      <c r="V122" s="4"/>
      <c r="W122" s="87" t="e">
        <f>$G122/#REF!</f>
        <v>#REF!</v>
      </c>
      <c r="X122" s="36"/>
      <c r="Y122" s="4"/>
      <c r="Z122" s="37"/>
    </row>
    <row r="123" spans="1:26" ht="15.75" customHeight="1">
      <c r="A123" s="205" t="s">
        <v>252</v>
      </c>
      <c r="B123" s="60" t="s">
        <v>234</v>
      </c>
      <c r="C123" s="4"/>
      <c r="D123" s="4">
        <v>6</v>
      </c>
      <c r="E123" s="4"/>
      <c r="F123" s="4"/>
      <c r="G123" s="221">
        <f>H123/30</f>
        <v>2</v>
      </c>
      <c r="H123" s="220">
        <v>60</v>
      </c>
      <c r="I123" s="4">
        <f>SUMPRODUCT(N123:S123,$N$7:$S$7)</f>
        <v>16</v>
      </c>
      <c r="J123" s="4">
        <v>8</v>
      </c>
      <c r="K123" s="4">
        <v>8</v>
      </c>
      <c r="L123" s="4"/>
      <c r="M123" s="32">
        <f>H123-I123</f>
        <v>44</v>
      </c>
      <c r="N123" s="36"/>
      <c r="O123" s="4"/>
      <c r="P123" s="32"/>
      <c r="Q123" s="36"/>
      <c r="R123" s="4"/>
      <c r="S123" s="37">
        <v>2</v>
      </c>
      <c r="T123" s="36"/>
      <c r="U123" s="69"/>
      <c r="V123" s="4"/>
      <c r="W123" s="32"/>
      <c r="X123" s="36"/>
      <c r="Y123" s="4"/>
      <c r="Z123" s="98" t="e">
        <f>$G123/#REF!</f>
        <v>#REF!</v>
      </c>
    </row>
    <row r="124" spans="1:26" ht="15.75" customHeight="1">
      <c r="A124" s="205" t="s">
        <v>253</v>
      </c>
      <c r="B124" s="179" t="s">
        <v>36</v>
      </c>
      <c r="C124" s="7"/>
      <c r="D124" s="7">
        <v>4</v>
      </c>
      <c r="E124" s="7"/>
      <c r="F124" s="7"/>
      <c r="G124" s="4">
        <f>H124/30</f>
        <v>3</v>
      </c>
      <c r="H124" s="4">
        <v>90</v>
      </c>
      <c r="I124" s="4">
        <f>SUMPRODUCT(N124:S124,$N$7:$S$7)</f>
        <v>45</v>
      </c>
      <c r="J124" s="4">
        <v>15</v>
      </c>
      <c r="K124" s="4">
        <v>30</v>
      </c>
      <c r="L124" s="4"/>
      <c r="M124" s="32">
        <f>H124-I124</f>
        <v>45</v>
      </c>
      <c r="N124" s="33"/>
      <c r="O124" s="7"/>
      <c r="P124" s="18"/>
      <c r="Q124" s="33">
        <v>3</v>
      </c>
      <c r="R124" s="7"/>
      <c r="S124" s="34"/>
      <c r="T124" s="33"/>
      <c r="U124" s="70"/>
      <c r="V124" s="7"/>
      <c r="W124" s="18"/>
      <c r="X124" s="36" t="e">
        <f>$G124/#REF!</f>
        <v>#REF!</v>
      </c>
      <c r="Y124" s="7"/>
      <c r="Z124" s="34"/>
    </row>
    <row r="125" spans="1:26" ht="15.75" customHeight="1">
      <c r="A125" s="206" t="s">
        <v>254</v>
      </c>
      <c r="B125" s="20" t="s">
        <v>60</v>
      </c>
      <c r="C125" s="4"/>
      <c r="D125" s="4"/>
      <c r="E125" s="4"/>
      <c r="F125" s="4"/>
      <c r="G125" s="4">
        <f aca="true" t="shared" si="8" ref="G125:G130">H125/30</f>
        <v>3</v>
      </c>
      <c r="H125" s="79">
        <f>SUM(H126:H127)</f>
        <v>90</v>
      </c>
      <c r="I125" s="4"/>
      <c r="J125" s="4"/>
      <c r="K125" s="4"/>
      <c r="L125" s="4"/>
      <c r="M125" s="4"/>
      <c r="N125" s="36"/>
      <c r="O125" s="4"/>
      <c r="P125" s="32"/>
      <c r="Q125" s="36"/>
      <c r="R125" s="4"/>
      <c r="S125" s="37"/>
      <c r="T125" s="36"/>
      <c r="U125" s="69"/>
      <c r="V125" s="4"/>
      <c r="W125" s="32"/>
      <c r="X125" s="36"/>
      <c r="Y125" s="4"/>
      <c r="Z125" s="37"/>
    </row>
    <row r="126" spans="1:26" ht="15.75" customHeight="1">
      <c r="A126" s="36"/>
      <c r="B126" s="19" t="s">
        <v>37</v>
      </c>
      <c r="C126" s="4"/>
      <c r="D126" s="4"/>
      <c r="E126" s="4"/>
      <c r="F126" s="4"/>
      <c r="G126" s="4">
        <f t="shared" si="8"/>
        <v>0.5</v>
      </c>
      <c r="H126" s="21">
        <v>15</v>
      </c>
      <c r="I126" s="4"/>
      <c r="J126" s="4"/>
      <c r="K126" s="4"/>
      <c r="L126" s="4"/>
      <c r="M126" s="32"/>
      <c r="N126" s="36"/>
      <c r="O126" s="4"/>
      <c r="P126" s="32"/>
      <c r="Q126" s="36"/>
      <c r="R126" s="4"/>
      <c r="S126" s="37"/>
      <c r="T126" s="36"/>
      <c r="U126" s="69"/>
      <c r="V126" s="4"/>
      <c r="W126" s="32"/>
      <c r="X126" s="36"/>
      <c r="Y126" s="4"/>
      <c r="Z126" s="37"/>
    </row>
    <row r="127" spans="1:26" ht="15.75" customHeight="1">
      <c r="A127" s="205" t="s">
        <v>255</v>
      </c>
      <c r="B127" s="19" t="s">
        <v>38</v>
      </c>
      <c r="C127" s="4"/>
      <c r="D127" s="4">
        <v>1</v>
      </c>
      <c r="E127" s="4"/>
      <c r="F127" s="4"/>
      <c r="G127" s="4">
        <f t="shared" si="8"/>
        <v>2.5</v>
      </c>
      <c r="H127" s="4">
        <v>75</v>
      </c>
      <c r="I127" s="4">
        <f>SUMPRODUCT(N127:S127,$N$7:$S$7)</f>
        <v>30</v>
      </c>
      <c r="J127" s="4">
        <v>15</v>
      </c>
      <c r="K127" s="4">
        <v>15</v>
      </c>
      <c r="L127" s="4"/>
      <c r="M127" s="32">
        <f>H127-I127</f>
        <v>45</v>
      </c>
      <c r="N127" s="36">
        <v>2</v>
      </c>
      <c r="O127" s="4"/>
      <c r="P127" s="32"/>
      <c r="Q127" s="36"/>
      <c r="R127" s="4"/>
      <c r="S127" s="37"/>
      <c r="T127" s="36"/>
      <c r="U127" s="87" t="e">
        <f>$G127/#REF!</f>
        <v>#REF!</v>
      </c>
      <c r="V127" s="4"/>
      <c r="W127" s="32"/>
      <c r="X127" s="36"/>
      <c r="Y127" s="4"/>
      <c r="Z127" s="37"/>
    </row>
    <row r="128" spans="1:26" ht="15.75" customHeight="1">
      <c r="A128" s="206" t="s">
        <v>256</v>
      </c>
      <c r="B128" s="20" t="s">
        <v>51</v>
      </c>
      <c r="C128" s="4"/>
      <c r="D128" s="4"/>
      <c r="E128" s="4"/>
      <c r="F128" s="4"/>
      <c r="G128" s="4">
        <f t="shared" si="8"/>
        <v>3</v>
      </c>
      <c r="H128" s="79">
        <f>SUM(H129:H130)</f>
        <v>90</v>
      </c>
      <c r="I128" s="4"/>
      <c r="J128" s="4"/>
      <c r="K128" s="4"/>
      <c r="L128" s="4"/>
      <c r="M128" s="32"/>
      <c r="N128" s="36"/>
      <c r="O128" s="4"/>
      <c r="P128" s="32"/>
      <c r="Q128" s="36"/>
      <c r="R128" s="4"/>
      <c r="S128" s="37"/>
      <c r="T128" s="36"/>
      <c r="U128" s="69"/>
      <c r="V128" s="4"/>
      <c r="W128" s="32"/>
      <c r="X128" s="36"/>
      <c r="Y128" s="4"/>
      <c r="Z128" s="37"/>
    </row>
    <row r="129" spans="1:26" ht="15.75" customHeight="1">
      <c r="A129" s="36"/>
      <c r="B129" s="19" t="s">
        <v>37</v>
      </c>
      <c r="C129" s="4"/>
      <c r="D129" s="4"/>
      <c r="E129" s="4"/>
      <c r="F129" s="4"/>
      <c r="G129" s="4">
        <f t="shared" si="8"/>
        <v>0.5</v>
      </c>
      <c r="H129" s="21">
        <v>15</v>
      </c>
      <c r="I129" s="4"/>
      <c r="J129" s="4"/>
      <c r="K129" s="4"/>
      <c r="L129" s="4"/>
      <c r="M129" s="32"/>
      <c r="N129" s="36"/>
      <c r="O129" s="4"/>
      <c r="P129" s="32"/>
      <c r="Q129" s="36"/>
      <c r="R129" s="4"/>
      <c r="S129" s="37"/>
      <c r="T129" s="36"/>
      <c r="U129" s="69"/>
      <c r="V129" s="4"/>
      <c r="W129" s="32"/>
      <c r="X129" s="36"/>
      <c r="Y129" s="4"/>
      <c r="Z129" s="37"/>
    </row>
    <row r="130" spans="1:26" ht="15.75" customHeight="1">
      <c r="A130" s="206" t="s">
        <v>257</v>
      </c>
      <c r="B130" s="19" t="s">
        <v>38</v>
      </c>
      <c r="C130" s="4"/>
      <c r="D130" s="4">
        <v>4</v>
      </c>
      <c r="E130" s="4"/>
      <c r="F130" s="4"/>
      <c r="G130" s="4">
        <f t="shared" si="8"/>
        <v>2.5</v>
      </c>
      <c r="H130" s="4">
        <v>75</v>
      </c>
      <c r="I130" s="4">
        <f>SUMPRODUCT(N130:S130,$N$7:$S$7)</f>
        <v>30</v>
      </c>
      <c r="J130" s="4">
        <v>15</v>
      </c>
      <c r="K130" s="4">
        <v>15</v>
      </c>
      <c r="L130" s="4"/>
      <c r="M130" s="32">
        <f>H130-I130</f>
        <v>45</v>
      </c>
      <c r="N130" s="36"/>
      <c r="O130" s="4"/>
      <c r="P130" s="32"/>
      <c r="Q130" s="36">
        <v>2</v>
      </c>
      <c r="R130" s="4"/>
      <c r="S130" s="37"/>
      <c r="T130" s="36"/>
      <c r="U130" s="69"/>
      <c r="V130" s="4"/>
      <c r="W130" s="32"/>
      <c r="X130" s="36" t="e">
        <f>$G130/#REF!</f>
        <v>#REF!</v>
      </c>
      <c r="Y130" s="4"/>
      <c r="Z130" s="37"/>
    </row>
    <row r="131" spans="1:26" ht="15.75" customHeight="1">
      <c r="A131" s="209" t="s">
        <v>258</v>
      </c>
      <c r="B131" s="17" t="s">
        <v>270</v>
      </c>
      <c r="C131" s="4"/>
      <c r="D131" s="4"/>
      <c r="E131" s="4"/>
      <c r="F131" s="4"/>
      <c r="G131" s="4">
        <f aca="true" t="shared" si="9" ref="G131:G136">H131/30</f>
        <v>4</v>
      </c>
      <c r="H131" s="79">
        <f>SUM(H132:H133)</f>
        <v>120</v>
      </c>
      <c r="I131" s="4"/>
      <c r="J131" s="4"/>
      <c r="K131" s="4"/>
      <c r="L131" s="4"/>
      <c r="M131" s="32"/>
      <c r="N131" s="36"/>
      <c r="O131" s="4"/>
      <c r="P131" s="32"/>
      <c r="Q131" s="36"/>
      <c r="R131" s="4"/>
      <c r="S131" s="37"/>
      <c r="T131" s="36"/>
      <c r="U131" s="69"/>
      <c r="V131" s="4"/>
      <c r="W131" s="32"/>
      <c r="X131" s="36"/>
      <c r="Y131" s="4"/>
      <c r="Z131" s="37"/>
    </row>
    <row r="132" spans="1:26" ht="15.75" customHeight="1">
      <c r="A132" s="209"/>
      <c r="B132" s="19" t="s">
        <v>37</v>
      </c>
      <c r="C132" s="7"/>
      <c r="D132" s="4"/>
      <c r="E132" s="4"/>
      <c r="F132" s="4"/>
      <c r="G132" s="4">
        <f t="shared" si="9"/>
        <v>1</v>
      </c>
      <c r="H132" s="21">
        <v>30</v>
      </c>
      <c r="I132" s="4"/>
      <c r="J132" s="4"/>
      <c r="K132" s="4"/>
      <c r="L132" s="4"/>
      <c r="M132" s="32"/>
      <c r="N132" s="36"/>
      <c r="O132" s="4"/>
      <c r="P132" s="32"/>
      <c r="Q132" s="36"/>
      <c r="R132" s="4"/>
      <c r="S132" s="34"/>
      <c r="T132" s="36"/>
      <c r="U132" s="69"/>
      <c r="V132" s="4"/>
      <c r="W132" s="32"/>
      <c r="X132" s="36"/>
      <c r="Y132" s="4"/>
      <c r="Z132" s="34"/>
    </row>
    <row r="133" spans="1:26" ht="15.75" customHeight="1">
      <c r="A133" s="209" t="s">
        <v>259</v>
      </c>
      <c r="B133" s="19" t="s">
        <v>38</v>
      </c>
      <c r="C133" s="7"/>
      <c r="D133" s="4">
        <v>5</v>
      </c>
      <c r="E133" s="4"/>
      <c r="F133" s="4"/>
      <c r="G133" s="4">
        <f t="shared" si="9"/>
        <v>3</v>
      </c>
      <c r="H133" s="4">
        <v>90</v>
      </c>
      <c r="I133" s="4">
        <f>SUMPRODUCT(N133:S133,$N$7:$S$7)</f>
        <v>36</v>
      </c>
      <c r="J133" s="4">
        <v>18</v>
      </c>
      <c r="K133" s="4">
        <v>18</v>
      </c>
      <c r="L133" s="4"/>
      <c r="M133" s="32">
        <f>H133-I133</f>
        <v>54</v>
      </c>
      <c r="N133" s="36"/>
      <c r="O133" s="4"/>
      <c r="P133" s="32"/>
      <c r="Q133" s="36"/>
      <c r="R133" s="4">
        <v>4</v>
      </c>
      <c r="S133" s="34"/>
      <c r="T133" s="36"/>
      <c r="U133" s="69"/>
      <c r="V133" s="4"/>
      <c r="W133" s="32"/>
      <c r="X133" s="36"/>
      <c r="Y133" s="87" t="e">
        <f>$G133/#REF!</f>
        <v>#REF!</v>
      </c>
      <c r="Z133" s="34"/>
    </row>
    <row r="134" spans="1:26" ht="15.75" customHeight="1">
      <c r="A134" s="206" t="s">
        <v>260</v>
      </c>
      <c r="B134" s="6" t="s">
        <v>81</v>
      </c>
      <c r="C134" s="4"/>
      <c r="D134" s="4"/>
      <c r="E134" s="4"/>
      <c r="F134" s="4"/>
      <c r="G134" s="4">
        <f t="shared" si="9"/>
        <v>3</v>
      </c>
      <c r="H134" s="79">
        <f>SUM(H135:H136)</f>
        <v>90</v>
      </c>
      <c r="I134" s="4"/>
      <c r="J134" s="4"/>
      <c r="K134" s="4"/>
      <c r="L134" s="4"/>
      <c r="M134" s="32"/>
      <c r="N134" s="36"/>
      <c r="O134" s="4"/>
      <c r="P134" s="32"/>
      <c r="Q134" s="36"/>
      <c r="R134" s="4"/>
      <c r="S134" s="37"/>
      <c r="T134" s="36"/>
      <c r="U134" s="69"/>
      <c r="V134" s="4"/>
      <c r="W134" s="32"/>
      <c r="X134" s="36"/>
      <c r="Y134" s="4"/>
      <c r="Z134" s="37"/>
    </row>
    <row r="135" spans="1:26" ht="15.75" customHeight="1">
      <c r="A135" s="36"/>
      <c r="B135" s="19" t="s">
        <v>37</v>
      </c>
      <c r="C135" s="4"/>
      <c r="D135" s="4"/>
      <c r="E135" s="4"/>
      <c r="F135" s="4"/>
      <c r="G135" s="4">
        <f t="shared" si="9"/>
        <v>0.5</v>
      </c>
      <c r="H135" s="21">
        <v>15</v>
      </c>
      <c r="I135" s="4"/>
      <c r="J135" s="4"/>
      <c r="K135" s="4"/>
      <c r="L135" s="4"/>
      <c r="M135" s="32"/>
      <c r="N135" s="36"/>
      <c r="O135" s="4"/>
      <c r="P135" s="32"/>
      <c r="Q135" s="36"/>
      <c r="R135" s="4"/>
      <c r="S135" s="37"/>
      <c r="T135" s="36"/>
      <c r="U135" s="69"/>
      <c r="V135" s="4"/>
      <c r="W135" s="32"/>
      <c r="X135" s="36"/>
      <c r="Y135" s="4"/>
      <c r="Z135" s="37"/>
    </row>
    <row r="136" spans="1:26" ht="15.75" customHeight="1">
      <c r="A136" s="206" t="s">
        <v>261</v>
      </c>
      <c r="B136" s="19" t="s">
        <v>38</v>
      </c>
      <c r="C136" s="4"/>
      <c r="D136" s="4">
        <v>1</v>
      </c>
      <c r="E136" s="4"/>
      <c r="F136" s="4"/>
      <c r="G136" s="4">
        <f t="shared" si="9"/>
        <v>2.5</v>
      </c>
      <c r="H136" s="4">
        <v>75</v>
      </c>
      <c r="I136" s="4">
        <f>SUMPRODUCT(N136:S136,$N$7:$S$7)</f>
        <v>30</v>
      </c>
      <c r="J136" s="4">
        <v>15</v>
      </c>
      <c r="K136" s="4">
        <v>15</v>
      </c>
      <c r="L136" s="4"/>
      <c r="M136" s="32">
        <f>H136-I136</f>
        <v>45</v>
      </c>
      <c r="N136" s="36">
        <v>2</v>
      </c>
      <c r="O136" s="4"/>
      <c r="P136" s="32"/>
      <c r="Q136" s="36"/>
      <c r="R136" s="4"/>
      <c r="S136" s="37"/>
      <c r="T136" s="36"/>
      <c r="U136" s="87" t="e">
        <f>$G136/#REF!</f>
        <v>#REF!</v>
      </c>
      <c r="V136" s="4"/>
      <c r="W136" s="32"/>
      <c r="X136" s="36"/>
      <c r="Y136" s="4"/>
      <c r="Z136" s="37"/>
    </row>
    <row r="137" spans="1:26" ht="15.75" customHeight="1">
      <c r="A137" s="229" t="s">
        <v>262</v>
      </c>
      <c r="B137" s="19" t="s">
        <v>47</v>
      </c>
      <c r="C137" s="4"/>
      <c r="D137" s="4"/>
      <c r="E137" s="4"/>
      <c r="F137" s="4"/>
      <c r="G137" s="220">
        <v>3</v>
      </c>
      <c r="H137" s="220">
        <v>90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68"/>
      <c r="U137" s="228"/>
      <c r="V137" s="54"/>
      <c r="W137" s="62"/>
      <c r="X137" s="61"/>
      <c r="Y137" s="54"/>
      <c r="Z137" s="37"/>
    </row>
    <row r="138" spans="1:26" ht="15.75" customHeight="1">
      <c r="A138" s="229"/>
      <c r="B138" s="19" t="s">
        <v>37</v>
      </c>
      <c r="C138" s="4"/>
      <c r="D138" s="4"/>
      <c r="E138" s="4"/>
      <c r="F138" s="4"/>
      <c r="G138" s="220">
        <v>1</v>
      </c>
      <c r="H138" s="220">
        <v>30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68"/>
      <c r="U138" s="228"/>
      <c r="V138" s="54"/>
      <c r="W138" s="62"/>
      <c r="X138" s="61"/>
      <c r="Y138" s="54"/>
      <c r="Z138" s="37"/>
    </row>
    <row r="139" spans="1:26" ht="15.75" customHeight="1">
      <c r="A139" s="229" t="s">
        <v>273</v>
      </c>
      <c r="B139" s="19" t="s">
        <v>38</v>
      </c>
      <c r="C139" s="4"/>
      <c r="D139" s="4">
        <v>6</v>
      </c>
      <c r="E139" s="4"/>
      <c r="F139" s="4"/>
      <c r="G139" s="220">
        <f>H139/30</f>
        <v>2</v>
      </c>
      <c r="H139" s="220">
        <v>60</v>
      </c>
      <c r="I139" s="4">
        <f>SUMPRODUCT(N139:S139,$N$7:$S$7)</f>
        <v>24</v>
      </c>
      <c r="J139" s="4">
        <v>16</v>
      </c>
      <c r="K139" s="230">
        <v>8</v>
      </c>
      <c r="L139" s="4"/>
      <c r="M139" s="4">
        <f>H139-I139</f>
        <v>36</v>
      </c>
      <c r="N139" s="4"/>
      <c r="O139" s="4"/>
      <c r="P139" s="4"/>
      <c r="Q139" s="4"/>
      <c r="R139" s="4"/>
      <c r="S139" s="4">
        <v>3</v>
      </c>
      <c r="T139" s="68"/>
      <c r="U139" s="68"/>
      <c r="V139" s="54"/>
      <c r="W139" s="62"/>
      <c r="X139" s="61"/>
      <c r="Y139" s="54"/>
      <c r="Z139" s="98" t="e">
        <f>$G139/#REF!</f>
        <v>#REF!</v>
      </c>
    </row>
    <row r="140" spans="1:26" ht="15.75" customHeight="1">
      <c r="A140" s="209" t="s">
        <v>263</v>
      </c>
      <c r="B140" s="20" t="s">
        <v>61</v>
      </c>
      <c r="C140" s="4"/>
      <c r="D140" s="4"/>
      <c r="E140" s="4"/>
      <c r="F140" s="4"/>
      <c r="G140" s="220">
        <f aca="true" t="shared" si="10" ref="G140:G147">H140/30</f>
        <v>6</v>
      </c>
      <c r="H140" s="79">
        <f>SUM(H141:H143)</f>
        <v>180</v>
      </c>
      <c r="I140" s="30"/>
      <c r="J140" s="30"/>
      <c r="K140" s="30"/>
      <c r="L140" s="30"/>
      <c r="M140" s="46"/>
      <c r="N140" s="36"/>
      <c r="O140" s="4"/>
      <c r="P140" s="32"/>
      <c r="Q140" s="36"/>
      <c r="R140" s="4"/>
      <c r="S140" s="37"/>
      <c r="T140" s="36"/>
      <c r="U140" s="69"/>
      <c r="V140" s="4"/>
      <c r="W140" s="32"/>
      <c r="X140" s="36"/>
      <c r="Y140" s="4"/>
      <c r="Z140" s="37"/>
    </row>
    <row r="141" spans="1:26" ht="15.75" customHeight="1">
      <c r="A141" s="36"/>
      <c r="B141" s="19" t="s">
        <v>37</v>
      </c>
      <c r="C141" s="4"/>
      <c r="D141" s="4"/>
      <c r="E141" s="4"/>
      <c r="F141" s="4"/>
      <c r="G141" s="220">
        <f t="shared" si="10"/>
        <v>0.5</v>
      </c>
      <c r="H141" s="21">
        <v>15</v>
      </c>
      <c r="I141" s="4"/>
      <c r="J141" s="4"/>
      <c r="K141" s="4"/>
      <c r="L141" s="4"/>
      <c r="M141" s="32"/>
      <c r="N141" s="36"/>
      <c r="O141" s="4"/>
      <c r="P141" s="32"/>
      <c r="Q141" s="36"/>
      <c r="R141" s="4"/>
      <c r="S141" s="37"/>
      <c r="T141" s="36"/>
      <c r="U141" s="69"/>
      <c r="V141" s="4"/>
      <c r="W141" s="32"/>
      <c r="X141" s="36"/>
      <c r="Y141" s="4"/>
      <c r="Z141" s="37"/>
    </row>
    <row r="142" spans="1:26" ht="15.75" customHeight="1">
      <c r="A142" s="206" t="s">
        <v>264</v>
      </c>
      <c r="B142" s="19" t="s">
        <v>38</v>
      </c>
      <c r="C142" s="4"/>
      <c r="D142" s="4">
        <v>4</v>
      </c>
      <c r="E142" s="4"/>
      <c r="F142" s="4"/>
      <c r="G142" s="4">
        <f t="shared" si="10"/>
        <v>2.5</v>
      </c>
      <c r="H142" s="4">
        <v>75</v>
      </c>
      <c r="I142" s="4">
        <f>SUMPRODUCT(N142:S142,$N$7:$S$7)</f>
        <v>30</v>
      </c>
      <c r="J142" s="4">
        <v>15</v>
      </c>
      <c r="K142" s="4">
        <v>15</v>
      </c>
      <c r="L142" s="4"/>
      <c r="M142" s="32">
        <f>H142-I142</f>
        <v>45</v>
      </c>
      <c r="N142" s="36"/>
      <c r="O142" s="4"/>
      <c r="P142" s="32"/>
      <c r="Q142" s="36">
        <v>2</v>
      </c>
      <c r="R142" s="4"/>
      <c r="S142" s="37"/>
      <c r="T142" s="36"/>
      <c r="U142" s="69"/>
      <c r="V142" s="4"/>
      <c r="W142" s="32"/>
      <c r="X142" s="36" t="e">
        <f>$G142/#REF!</f>
        <v>#REF!</v>
      </c>
      <c r="Y142" s="4"/>
      <c r="Z142" s="37"/>
    </row>
    <row r="143" spans="1:26" ht="15.75" customHeight="1">
      <c r="A143" s="206" t="s">
        <v>265</v>
      </c>
      <c r="B143" s="19" t="s">
        <v>38</v>
      </c>
      <c r="C143" s="4">
        <v>5</v>
      </c>
      <c r="D143" s="4"/>
      <c r="E143" s="4"/>
      <c r="F143" s="4"/>
      <c r="G143" s="4">
        <f t="shared" si="10"/>
        <v>3</v>
      </c>
      <c r="H143" s="4">
        <v>90</v>
      </c>
      <c r="I143" s="4">
        <f>SUMPRODUCT(N143:S143,$N$7:$S$7)</f>
        <v>36</v>
      </c>
      <c r="J143" s="4">
        <v>18</v>
      </c>
      <c r="K143" s="4">
        <v>18</v>
      </c>
      <c r="L143" s="4"/>
      <c r="M143" s="32">
        <f>H143-I143</f>
        <v>54</v>
      </c>
      <c r="N143" s="36"/>
      <c r="O143" s="4"/>
      <c r="P143" s="32"/>
      <c r="Q143" s="36"/>
      <c r="R143" s="4">
        <v>4</v>
      </c>
      <c r="S143" s="37"/>
      <c r="T143" s="36"/>
      <c r="U143" s="69"/>
      <c r="V143" s="4"/>
      <c r="W143" s="32"/>
      <c r="X143" s="36"/>
      <c r="Y143" s="87" t="e">
        <f>$G143/#REF!</f>
        <v>#REF!</v>
      </c>
      <c r="Z143" s="37"/>
    </row>
    <row r="144" spans="1:26" ht="15.75" customHeight="1">
      <c r="A144" s="206" t="s">
        <v>266</v>
      </c>
      <c r="B144" s="20" t="s">
        <v>272</v>
      </c>
      <c r="C144" s="4"/>
      <c r="D144" s="4">
        <v>6</v>
      </c>
      <c r="E144" s="4"/>
      <c r="F144" s="4"/>
      <c r="G144" s="4">
        <f>H144/30</f>
        <v>3</v>
      </c>
      <c r="H144" s="4">
        <v>90</v>
      </c>
      <c r="I144" s="4">
        <f>SUMPRODUCT(N144:S144,$N$7:$S$7)</f>
        <v>32</v>
      </c>
      <c r="J144" s="4">
        <v>16</v>
      </c>
      <c r="K144" s="4">
        <v>16</v>
      </c>
      <c r="L144" s="4"/>
      <c r="M144" s="32">
        <f>H144-I144</f>
        <v>58</v>
      </c>
      <c r="N144" s="36"/>
      <c r="O144" s="4"/>
      <c r="P144" s="32"/>
      <c r="Q144" s="36"/>
      <c r="R144" s="4"/>
      <c r="S144" s="37">
        <v>4</v>
      </c>
      <c r="T144" s="36"/>
      <c r="U144" s="69"/>
      <c r="V144" s="4"/>
      <c r="W144" s="32"/>
      <c r="X144" s="36"/>
      <c r="Y144" s="4"/>
      <c r="Z144" s="98" t="e">
        <f>$G144/#REF!</f>
        <v>#REF!</v>
      </c>
    </row>
    <row r="145" spans="1:26" ht="15.75" customHeight="1">
      <c r="A145" s="206" t="s">
        <v>267</v>
      </c>
      <c r="B145" s="20" t="s">
        <v>50</v>
      </c>
      <c r="C145" s="4"/>
      <c r="D145" s="4"/>
      <c r="E145" s="4"/>
      <c r="F145" s="4"/>
      <c r="G145" s="4">
        <f t="shared" si="10"/>
        <v>7</v>
      </c>
      <c r="H145" s="79">
        <f>SUM(H146:H147)</f>
        <v>210</v>
      </c>
      <c r="I145" s="30"/>
      <c r="J145" s="30"/>
      <c r="K145" s="30"/>
      <c r="L145" s="30"/>
      <c r="M145" s="46"/>
      <c r="N145" s="36"/>
      <c r="O145" s="4"/>
      <c r="P145" s="32"/>
      <c r="Q145" s="36"/>
      <c r="R145" s="4"/>
      <c r="S145" s="37"/>
      <c r="T145" s="36"/>
      <c r="U145" s="69"/>
      <c r="V145" s="4"/>
      <c r="W145" s="32"/>
      <c r="X145" s="36"/>
      <c r="Y145" s="4"/>
      <c r="Z145" s="37"/>
    </row>
    <row r="146" spans="1:26" ht="15.75" customHeight="1">
      <c r="A146" s="209"/>
      <c r="B146" s="19" t="s">
        <v>37</v>
      </c>
      <c r="C146" s="4"/>
      <c r="D146" s="4"/>
      <c r="E146" s="4"/>
      <c r="F146" s="4"/>
      <c r="G146" s="4">
        <f t="shared" si="10"/>
        <v>3</v>
      </c>
      <c r="H146" s="21">
        <v>90</v>
      </c>
      <c r="I146" s="4"/>
      <c r="J146" s="4"/>
      <c r="K146" s="4"/>
      <c r="L146" s="4"/>
      <c r="M146" s="32"/>
      <c r="N146" s="36"/>
      <c r="O146" s="4"/>
      <c r="P146" s="32"/>
      <c r="Q146" s="36"/>
      <c r="R146" s="4"/>
      <c r="S146" s="37"/>
      <c r="T146" s="36"/>
      <c r="U146" s="69"/>
      <c r="V146" s="4"/>
      <c r="W146" s="32"/>
      <c r="X146" s="36"/>
      <c r="Y146" s="4"/>
      <c r="Z146" s="37"/>
    </row>
    <row r="147" spans="1:26" ht="15.75" customHeight="1">
      <c r="A147" s="209" t="s">
        <v>268</v>
      </c>
      <c r="B147" s="19" t="s">
        <v>38</v>
      </c>
      <c r="C147" s="4"/>
      <c r="D147" s="4">
        <v>3</v>
      </c>
      <c r="E147" s="4"/>
      <c r="F147" s="4"/>
      <c r="G147" s="4">
        <f t="shared" si="10"/>
        <v>4</v>
      </c>
      <c r="H147" s="4">
        <v>120</v>
      </c>
      <c r="I147" s="4">
        <f>SUMPRODUCT(N147:S147,$N$7:$S$7)</f>
        <v>54</v>
      </c>
      <c r="J147" s="4">
        <v>27</v>
      </c>
      <c r="K147" s="4">
        <v>27</v>
      </c>
      <c r="L147" s="4"/>
      <c r="M147" s="32">
        <f>H147-I147</f>
        <v>66</v>
      </c>
      <c r="N147" s="36"/>
      <c r="O147" s="4"/>
      <c r="P147" s="32">
        <v>6</v>
      </c>
      <c r="Q147" s="36"/>
      <c r="R147" s="4"/>
      <c r="S147" s="37"/>
      <c r="T147" s="36"/>
      <c r="U147" s="69"/>
      <c r="V147" s="4"/>
      <c r="W147" s="87" t="e">
        <f>$G147/#REF!</f>
        <v>#REF!</v>
      </c>
      <c r="X147" s="36"/>
      <c r="Y147" s="4"/>
      <c r="Z147" s="37"/>
    </row>
    <row r="148" spans="1:26" ht="15.75" customHeight="1" thickBot="1">
      <c r="A148" s="209" t="s">
        <v>269</v>
      </c>
      <c r="B148" s="19" t="s">
        <v>45</v>
      </c>
      <c r="C148" s="4"/>
      <c r="D148" s="4">
        <v>5</v>
      </c>
      <c r="E148" s="4"/>
      <c r="F148" s="4"/>
      <c r="G148" s="4">
        <f>H148/30</f>
        <v>3</v>
      </c>
      <c r="H148" s="4">
        <v>90</v>
      </c>
      <c r="I148" s="4">
        <f>SUMPRODUCT(N148:S148,$N$7:$S$7)</f>
        <v>36</v>
      </c>
      <c r="J148" s="4">
        <v>18</v>
      </c>
      <c r="K148" s="4">
        <v>18</v>
      </c>
      <c r="L148" s="4"/>
      <c r="M148" s="32">
        <f>H148-I148</f>
        <v>54</v>
      </c>
      <c r="N148" s="36"/>
      <c r="O148" s="4"/>
      <c r="P148" s="32"/>
      <c r="Q148" s="36"/>
      <c r="R148" s="4">
        <v>4</v>
      </c>
      <c r="S148" s="37"/>
      <c r="T148" s="36"/>
      <c r="U148" s="69"/>
      <c r="V148" s="4"/>
      <c r="W148" s="32"/>
      <c r="X148" s="36"/>
      <c r="Y148" s="87" t="e">
        <f>$G148/#REF!</f>
        <v>#REF!</v>
      </c>
      <c r="Z148" s="37"/>
    </row>
    <row r="149" spans="1:26" ht="16.5" customHeight="1" thickBot="1">
      <c r="A149" s="404" t="s">
        <v>4</v>
      </c>
      <c r="B149" s="405"/>
      <c r="C149" s="8"/>
      <c r="D149" s="8"/>
      <c r="E149" s="8"/>
      <c r="F149" s="8"/>
      <c r="G149" s="8">
        <f>SUM(G115,G119,G122,G123,G124,G125,G128,G131,G134,G137,G140,G144,G145,G148)</f>
        <v>52.5</v>
      </c>
      <c r="H149" s="8">
        <f>SUM(H115,H119,H122,H123,H124,H125,H128,H131,H134,H140,H137,H144,H145,H148)</f>
        <v>1575</v>
      </c>
      <c r="I149" s="8"/>
      <c r="J149" s="8"/>
      <c r="K149" s="8"/>
      <c r="L149" s="8"/>
      <c r="M149" s="8"/>
      <c r="N149" s="38"/>
      <c r="O149" s="8"/>
      <c r="P149" s="35"/>
      <c r="Q149" s="38"/>
      <c r="R149" s="8"/>
      <c r="S149" s="39"/>
      <c r="T149" s="38"/>
      <c r="U149" s="72"/>
      <c r="V149" s="8"/>
      <c r="W149" s="35"/>
      <c r="X149" s="38"/>
      <c r="Y149" s="8"/>
      <c r="Z149" s="39"/>
    </row>
    <row r="150" spans="1:26" ht="15" customHeight="1" thickBot="1">
      <c r="A150" s="404" t="s">
        <v>83</v>
      </c>
      <c r="B150" s="405"/>
      <c r="C150" s="8"/>
      <c r="D150" s="8"/>
      <c r="E150" s="8"/>
      <c r="F150" s="8"/>
      <c r="G150" s="8">
        <f>SUMIF($B$115:$B$148,"=на базі ВНЗ 1 рівня",G115:G148)</f>
        <v>9.5</v>
      </c>
      <c r="H150" s="8">
        <f>SUMIF($B$115:$B$148,"=на базі ВНЗ 1 рівня",H115:H148)</f>
        <v>285</v>
      </c>
      <c r="I150" s="8"/>
      <c r="J150" s="8"/>
      <c r="K150" s="8"/>
      <c r="L150" s="8"/>
      <c r="M150" s="8"/>
      <c r="N150" s="38"/>
      <c r="O150" s="8"/>
      <c r="P150" s="35"/>
      <c r="Q150" s="38"/>
      <c r="R150" s="8"/>
      <c r="S150" s="39"/>
      <c r="T150" s="38"/>
      <c r="U150" s="72"/>
      <c r="V150" s="8"/>
      <c r="W150" s="35"/>
      <c r="X150" s="38"/>
      <c r="Y150" s="8"/>
      <c r="Z150" s="39"/>
    </row>
    <row r="151" spans="1:26" ht="15" customHeight="1" thickBot="1">
      <c r="A151" s="404" t="s">
        <v>84</v>
      </c>
      <c r="B151" s="405"/>
      <c r="C151" s="8"/>
      <c r="D151" s="8"/>
      <c r="E151" s="8"/>
      <c r="F151" s="8"/>
      <c r="G151" s="8">
        <f>SUMIF($B$115:$B$148,"=на базі академії",G115:G148)+G144+G124+G148+G122+G123</f>
        <v>43</v>
      </c>
      <c r="H151" s="8">
        <f>SUMIF($B$115:$B$148,"=на базі академії",H115:H148)+H144+H139+H124+H148+H122+H123</f>
        <v>1350</v>
      </c>
      <c r="I151" s="8">
        <f>SUMIF($B$115:$B$148,"=на базі академії",I115:I148)+I144+I139+I124</f>
        <v>467</v>
      </c>
      <c r="J151" s="8">
        <f>SUMIF($B$115:$B$148,"=на базі академії",J115:J148)+J144+J139+J124</f>
        <v>234</v>
      </c>
      <c r="K151" s="8">
        <f>SUMIF($B$115:$B$148,"=на базі академії",K115:K148)+K144+K139+K124</f>
        <v>218</v>
      </c>
      <c r="L151" s="8">
        <f>SUMIF($B$115:$B$148,"=на базі академії",L115:L148)+L144+L139+L124</f>
        <v>15</v>
      </c>
      <c r="M151" s="8">
        <f>SUMIF($B$115:$B$148,"=на базі академії",M115:M148)+M144+M139+M124</f>
        <v>673</v>
      </c>
      <c r="N151" s="38">
        <f aca="true" t="shared" si="11" ref="N151:Z151">SUM(N115:N148)</f>
        <v>4</v>
      </c>
      <c r="O151" s="38">
        <f t="shared" si="11"/>
        <v>3</v>
      </c>
      <c r="P151" s="38">
        <f t="shared" si="11"/>
        <v>6</v>
      </c>
      <c r="Q151" s="38">
        <f t="shared" si="11"/>
        <v>11</v>
      </c>
      <c r="R151" s="38">
        <f t="shared" si="11"/>
        <v>16</v>
      </c>
      <c r="S151" s="38">
        <f t="shared" si="11"/>
        <v>9</v>
      </c>
      <c r="T151" s="38">
        <f t="shared" si="11"/>
        <v>0</v>
      </c>
      <c r="U151" s="88" t="e">
        <f t="shared" si="11"/>
        <v>#REF!</v>
      </c>
      <c r="V151" s="38">
        <f t="shared" si="11"/>
        <v>0</v>
      </c>
      <c r="W151" s="88" t="e">
        <f t="shared" si="11"/>
        <v>#REF!</v>
      </c>
      <c r="X151" s="88" t="e">
        <f t="shared" si="11"/>
        <v>#REF!</v>
      </c>
      <c r="Y151" s="88" t="e">
        <f t="shared" si="11"/>
        <v>#REF!</v>
      </c>
      <c r="Z151" s="99" t="e">
        <f t="shared" si="11"/>
        <v>#REF!</v>
      </c>
    </row>
    <row r="152" spans="1:25" s="160" customFormat="1" ht="21.75" customHeight="1" thickBot="1">
      <c r="A152" s="399" t="s">
        <v>226</v>
      </c>
      <c r="B152" s="400"/>
      <c r="C152" s="400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400"/>
      <c r="P152" s="400"/>
      <c r="Q152" s="400"/>
      <c r="R152" s="400"/>
      <c r="S152" s="400"/>
      <c r="T152" s="400"/>
      <c r="U152" s="400"/>
      <c r="V152" s="400"/>
      <c r="W152" s="400"/>
      <c r="X152" s="400"/>
      <c r="Y152" s="401"/>
    </row>
    <row r="153" spans="1:26" ht="15.75" customHeight="1">
      <c r="A153" s="205" t="s">
        <v>227</v>
      </c>
      <c r="B153" s="20" t="s">
        <v>8</v>
      </c>
      <c r="C153" s="5"/>
      <c r="D153" s="5" t="s">
        <v>97</v>
      </c>
      <c r="E153" s="5"/>
      <c r="F153" s="5"/>
      <c r="G153" s="5">
        <f>H153/30</f>
        <v>2.5</v>
      </c>
      <c r="H153" s="5">
        <v>75</v>
      </c>
      <c r="I153" s="5">
        <v>45</v>
      </c>
      <c r="J153" s="5"/>
      <c r="K153" s="5"/>
      <c r="L153" s="5">
        <v>45</v>
      </c>
      <c r="M153" s="57">
        <f>H153-I153</f>
        <v>30</v>
      </c>
      <c r="N153" s="58"/>
      <c r="O153" s="5"/>
      <c r="P153" s="57"/>
      <c r="Q153" s="58"/>
      <c r="R153" s="5"/>
      <c r="S153" s="59"/>
      <c r="T153" s="58"/>
      <c r="U153" s="86"/>
      <c r="V153" s="5"/>
      <c r="W153" s="57"/>
      <c r="X153" s="58"/>
      <c r="Y153" s="5"/>
      <c r="Z153" s="59"/>
    </row>
    <row r="154" spans="1:26" ht="15.75" customHeight="1">
      <c r="A154" s="205" t="s">
        <v>228</v>
      </c>
      <c r="B154" s="20" t="s">
        <v>46</v>
      </c>
      <c r="C154" s="4"/>
      <c r="D154" s="4" t="s">
        <v>98</v>
      </c>
      <c r="E154" s="4"/>
      <c r="F154" s="4"/>
      <c r="G154" s="5">
        <f>H154/30</f>
        <v>3</v>
      </c>
      <c r="H154" s="4">
        <v>90</v>
      </c>
      <c r="I154" s="4"/>
      <c r="J154" s="4"/>
      <c r="K154" s="4"/>
      <c r="L154" s="4"/>
      <c r="M154" s="32">
        <f>H154-I154</f>
        <v>90</v>
      </c>
      <c r="N154" s="36"/>
      <c r="O154" s="4"/>
      <c r="P154" s="32"/>
      <c r="Q154" s="36"/>
      <c r="R154" s="4"/>
      <c r="S154" s="37"/>
      <c r="T154" s="36"/>
      <c r="U154" s="69"/>
      <c r="V154" s="4"/>
      <c r="W154" s="32"/>
      <c r="X154" s="36"/>
      <c r="Y154" s="4"/>
      <c r="Z154" s="98" t="e">
        <f>$G154/#REF!</f>
        <v>#REF!</v>
      </c>
    </row>
    <row r="155" spans="1:26" ht="15.75" customHeight="1" thickBot="1">
      <c r="A155" s="205" t="s">
        <v>229</v>
      </c>
      <c r="B155" s="22" t="s">
        <v>32</v>
      </c>
      <c r="C155" s="4"/>
      <c r="D155" s="4" t="s">
        <v>99</v>
      </c>
      <c r="E155" s="4"/>
      <c r="F155" s="4"/>
      <c r="G155" s="5">
        <f>H155/30</f>
        <v>9</v>
      </c>
      <c r="H155" s="4">
        <v>270</v>
      </c>
      <c r="I155" s="4"/>
      <c r="J155" s="4"/>
      <c r="K155" s="4"/>
      <c r="L155" s="4"/>
      <c r="M155" s="32">
        <f>H155-I155</f>
        <v>270</v>
      </c>
      <c r="N155" s="36"/>
      <c r="O155" s="4"/>
      <c r="P155" s="32"/>
      <c r="Q155" s="36"/>
      <c r="R155" s="4"/>
      <c r="S155" s="37"/>
      <c r="T155" s="36"/>
      <c r="U155" s="69"/>
      <c r="V155" s="4"/>
      <c r="W155" s="32"/>
      <c r="X155" s="36"/>
      <c r="Y155" s="4"/>
      <c r="Z155" s="98" t="e">
        <f>($G155-1.5)/#REF!</f>
        <v>#REF!</v>
      </c>
    </row>
    <row r="156" spans="1:26" ht="19.5" customHeight="1" thickBot="1">
      <c r="A156" s="404" t="s">
        <v>230</v>
      </c>
      <c r="B156" s="405"/>
      <c r="C156" s="8"/>
      <c r="D156" s="8"/>
      <c r="E156" s="8"/>
      <c r="F156" s="8"/>
      <c r="G156" s="8">
        <f aca="true" t="shared" si="12" ref="G156:Z156">SUM(G153:G155)</f>
        <v>14.5</v>
      </c>
      <c r="H156" s="8">
        <f t="shared" si="12"/>
        <v>435</v>
      </c>
      <c r="I156" s="8">
        <f t="shared" si="12"/>
        <v>45</v>
      </c>
      <c r="J156" s="8">
        <f t="shared" si="12"/>
        <v>0</v>
      </c>
      <c r="K156" s="8">
        <f t="shared" si="12"/>
        <v>0</v>
      </c>
      <c r="L156" s="8">
        <f t="shared" si="12"/>
        <v>45</v>
      </c>
      <c r="M156" s="35">
        <f t="shared" si="12"/>
        <v>390</v>
      </c>
      <c r="N156" s="38">
        <f t="shared" si="12"/>
        <v>0</v>
      </c>
      <c r="O156" s="38">
        <f t="shared" si="12"/>
        <v>0</v>
      </c>
      <c r="P156" s="38">
        <f t="shared" si="12"/>
        <v>0</v>
      </c>
      <c r="Q156" s="38">
        <f t="shared" si="12"/>
        <v>0</v>
      </c>
      <c r="R156" s="38">
        <f t="shared" si="12"/>
        <v>0</v>
      </c>
      <c r="S156" s="38">
        <f t="shared" si="12"/>
        <v>0</v>
      </c>
      <c r="T156" s="38">
        <f t="shared" si="12"/>
        <v>0</v>
      </c>
      <c r="U156" s="38">
        <f t="shared" si="12"/>
        <v>0</v>
      </c>
      <c r="V156" s="38">
        <f t="shared" si="12"/>
        <v>0</v>
      </c>
      <c r="W156" s="38">
        <f t="shared" si="12"/>
        <v>0</v>
      </c>
      <c r="X156" s="38">
        <f t="shared" si="12"/>
        <v>0</v>
      </c>
      <c r="Y156" s="38">
        <f t="shared" si="12"/>
        <v>0</v>
      </c>
      <c r="Z156" s="100" t="e">
        <f t="shared" si="12"/>
        <v>#REF!</v>
      </c>
    </row>
    <row r="157" spans="1:25" s="160" customFormat="1" ht="21.75" customHeight="1" thickBot="1">
      <c r="A157" s="399" t="s">
        <v>231</v>
      </c>
      <c r="B157" s="400"/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1"/>
    </row>
    <row r="158" spans="1:26" ht="15.75" customHeight="1" thickBot="1">
      <c r="A158" s="205" t="s">
        <v>232</v>
      </c>
      <c r="B158" s="22" t="s">
        <v>80</v>
      </c>
      <c r="C158" s="4"/>
      <c r="D158" s="4" t="s">
        <v>99</v>
      </c>
      <c r="E158" s="4"/>
      <c r="F158" s="4"/>
      <c r="G158" s="5">
        <f>H158/30</f>
        <v>1.5</v>
      </c>
      <c r="H158" s="4">
        <v>45</v>
      </c>
      <c r="I158" s="4">
        <f>SUMPRODUCT(N158:S158,$N$7:$S$7)</f>
        <v>0</v>
      </c>
      <c r="J158" s="4"/>
      <c r="K158" s="4"/>
      <c r="L158" s="4"/>
      <c r="M158" s="32">
        <f>H158-I158</f>
        <v>45</v>
      </c>
      <c r="N158" s="36"/>
      <c r="O158" s="4"/>
      <c r="P158" s="32"/>
      <c r="Q158" s="36"/>
      <c r="R158" s="4"/>
      <c r="S158" s="37"/>
      <c r="T158" s="36"/>
      <c r="U158" s="69"/>
      <c r="V158" s="4"/>
      <c r="W158" s="32"/>
      <c r="X158" s="36"/>
      <c r="Y158" s="4"/>
      <c r="Z158" s="98"/>
    </row>
    <row r="159" spans="1:26" ht="19.5" customHeight="1" thickBot="1">
      <c r="A159" s="404" t="s">
        <v>233</v>
      </c>
      <c r="B159" s="405"/>
      <c r="C159" s="8"/>
      <c r="D159" s="8"/>
      <c r="E159" s="8"/>
      <c r="F159" s="8"/>
      <c r="G159" s="8">
        <f>G158</f>
        <v>1.5</v>
      </c>
      <c r="H159" s="8">
        <f aca="true" t="shared" si="13" ref="H159:M159">H158</f>
        <v>45</v>
      </c>
      <c r="I159" s="8">
        <f t="shared" si="13"/>
        <v>0</v>
      </c>
      <c r="J159" s="8">
        <f t="shared" si="13"/>
        <v>0</v>
      </c>
      <c r="K159" s="8">
        <f t="shared" si="13"/>
        <v>0</v>
      </c>
      <c r="L159" s="8">
        <f t="shared" si="13"/>
        <v>0</v>
      </c>
      <c r="M159" s="8">
        <f t="shared" si="13"/>
        <v>45</v>
      </c>
      <c r="N159" s="38">
        <f aca="true" t="shared" si="14" ref="N159:S159">N158</f>
        <v>0</v>
      </c>
      <c r="O159" s="38">
        <f t="shared" si="14"/>
        <v>0</v>
      </c>
      <c r="P159" s="38">
        <f t="shared" si="14"/>
        <v>0</v>
      </c>
      <c r="Q159" s="38">
        <f t="shared" si="14"/>
        <v>0</v>
      </c>
      <c r="R159" s="38">
        <f t="shared" si="14"/>
        <v>0</v>
      </c>
      <c r="S159" s="38">
        <f t="shared" si="14"/>
        <v>0</v>
      </c>
      <c r="T159" s="38">
        <f aca="true" t="shared" si="15" ref="T159:Z159">SUM(T156:T158)</f>
        <v>0</v>
      </c>
      <c r="U159" s="38">
        <f t="shared" si="15"/>
        <v>0</v>
      </c>
      <c r="V159" s="38">
        <f t="shared" si="15"/>
        <v>0</v>
      </c>
      <c r="W159" s="38">
        <f t="shared" si="15"/>
        <v>0</v>
      </c>
      <c r="X159" s="38">
        <f t="shared" si="15"/>
        <v>0</v>
      </c>
      <c r="Y159" s="38">
        <f t="shared" si="15"/>
        <v>0</v>
      </c>
      <c r="Z159" s="100" t="e">
        <f t="shared" si="15"/>
        <v>#REF!</v>
      </c>
    </row>
    <row r="160" spans="1:26" ht="15.75" customHeight="1" thickBot="1">
      <c r="A160" s="142"/>
      <c r="B160" s="142" t="s">
        <v>130</v>
      </c>
      <c r="C160" s="63"/>
      <c r="D160" s="63"/>
      <c r="E160" s="63"/>
      <c r="F160" s="63"/>
      <c r="G160" s="143">
        <f>SUM(G24,G58,G104,G149,G113,G156,G159)</f>
        <v>236.5</v>
      </c>
      <c r="H160" s="63"/>
      <c r="I160" s="63"/>
      <c r="J160" s="63"/>
      <c r="K160" s="63"/>
      <c r="L160" s="63"/>
      <c r="M160" s="152"/>
      <c r="N160" s="157"/>
      <c r="O160" s="63"/>
      <c r="P160" s="158"/>
      <c r="Q160" s="155"/>
      <c r="R160" s="63"/>
      <c r="S160" s="63"/>
      <c r="T160" s="72"/>
      <c r="U160" s="72"/>
      <c r="V160" s="72"/>
      <c r="W160" s="140"/>
      <c r="X160" s="38"/>
      <c r="Y160" s="72"/>
      <c r="Z160" s="140"/>
    </row>
    <row r="161" spans="1:26" ht="15.75" customHeight="1" thickBot="1">
      <c r="A161" s="142"/>
      <c r="B161" s="142" t="s">
        <v>83</v>
      </c>
      <c r="C161" s="63"/>
      <c r="D161" s="63"/>
      <c r="E161" s="63"/>
      <c r="F161" s="63"/>
      <c r="G161" s="143">
        <f>SUM(G25,G59,G105,G150,G113)</f>
        <v>79.5</v>
      </c>
      <c r="H161" s="63"/>
      <c r="I161" s="63"/>
      <c r="J161" s="63"/>
      <c r="K161" s="63"/>
      <c r="L161" s="63"/>
      <c r="M161" s="152"/>
      <c r="N161" s="157"/>
      <c r="O161" s="63"/>
      <c r="P161" s="158"/>
      <c r="Q161" s="155"/>
      <c r="R161" s="63"/>
      <c r="S161" s="63"/>
      <c r="T161" s="72"/>
      <c r="U161" s="72"/>
      <c r="V161" s="72"/>
      <c r="W161" s="140"/>
      <c r="X161" s="38"/>
      <c r="Y161" s="72"/>
      <c r="Z161" s="140"/>
    </row>
    <row r="162" spans="1:26" ht="15.75" customHeight="1" thickBot="1">
      <c r="A162" s="142"/>
      <c r="B162" s="142" t="s">
        <v>84</v>
      </c>
      <c r="C162" s="63"/>
      <c r="D162" s="63"/>
      <c r="E162" s="63"/>
      <c r="F162" s="63"/>
      <c r="G162" s="143">
        <f>SUM(G26,G60,G106,G151,G156,G159)</f>
        <v>157</v>
      </c>
      <c r="H162" s="63"/>
      <c r="I162" s="63"/>
      <c r="J162" s="63"/>
      <c r="K162" s="63"/>
      <c r="L162" s="63"/>
      <c r="M162" s="152"/>
      <c r="N162" s="157"/>
      <c r="O162" s="63"/>
      <c r="P162" s="158"/>
      <c r="Q162" s="155"/>
      <c r="R162" s="63"/>
      <c r="S162" s="63"/>
      <c r="T162" s="72"/>
      <c r="U162" s="72"/>
      <c r="V162" s="72"/>
      <c r="W162" s="140"/>
      <c r="X162" s="38"/>
      <c r="Y162" s="72"/>
      <c r="Z162" s="140"/>
    </row>
    <row r="163" spans="1:26" ht="17.25" customHeight="1" thickBot="1">
      <c r="A163" s="435" t="s">
        <v>1</v>
      </c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141">
        <f aca="true" t="shared" si="16" ref="N163:S163">SUM(N26,N60,N106,N151,N156,N159)</f>
        <v>27</v>
      </c>
      <c r="O163" s="141">
        <f t="shared" si="16"/>
        <v>26</v>
      </c>
      <c r="P163" s="141">
        <f t="shared" si="16"/>
        <v>26</v>
      </c>
      <c r="Q163" s="141">
        <f t="shared" si="16"/>
        <v>27</v>
      </c>
      <c r="R163" s="141">
        <f t="shared" si="16"/>
        <v>26</v>
      </c>
      <c r="S163" s="141">
        <f t="shared" si="16"/>
        <v>18</v>
      </c>
      <c r="T163" s="89" t="e">
        <f>SUM(T26,T60,#REF!,T106,T156,T151,#REF!)</f>
        <v>#REF!</v>
      </c>
      <c r="U163" s="89" t="e">
        <f>SUM(U26,U60,#REF!,U106,U156,U151,#REF!)</f>
        <v>#REF!</v>
      </c>
      <c r="V163" s="89" t="e">
        <f>SUM(V26,V60,#REF!,V106,V156,V151,#REF!)</f>
        <v>#REF!</v>
      </c>
      <c r="W163" s="89" t="e">
        <f>SUM(W26,W60,#REF!,W106,W156,W151,#REF!)</f>
        <v>#REF!</v>
      </c>
      <c r="X163" s="89" t="e">
        <f>SUM(X26,X60,#REF!,X106,X156,X151,#REF!)</f>
        <v>#REF!</v>
      </c>
      <c r="Y163" s="89" t="e">
        <f>SUM(Y26,Y60,#REF!,Y106,Y156,Y151,#REF!)</f>
        <v>#REF!</v>
      </c>
      <c r="Z163" s="89" t="e">
        <f>SUM(Z26,Z60,#REF!,Z106,Z156,Z151,#REF!)</f>
        <v>#REF!</v>
      </c>
    </row>
    <row r="164" spans="1:26" ht="17.25" customHeight="1" thickBot="1">
      <c r="A164" s="397" t="s">
        <v>9</v>
      </c>
      <c r="B164" s="398"/>
      <c r="C164" s="398"/>
      <c r="D164" s="398"/>
      <c r="E164" s="398"/>
      <c r="F164" s="398"/>
      <c r="G164" s="398"/>
      <c r="H164" s="398"/>
      <c r="I164" s="398"/>
      <c r="J164" s="398"/>
      <c r="K164" s="398"/>
      <c r="L164" s="398"/>
      <c r="M164" s="398"/>
      <c r="N164" s="26">
        <f>COUNTIF($F11:$F151,"=1")</f>
        <v>0</v>
      </c>
      <c r="O164" s="27">
        <f>COUNTIF($F11:$F151,"=2")</f>
        <v>0</v>
      </c>
      <c r="P164" s="47">
        <f>COUNTIF($F11:$F151,"=3")</f>
        <v>1</v>
      </c>
      <c r="Q164" s="156">
        <f>COUNTIF($F11:$F151,"=4")</f>
        <v>1</v>
      </c>
      <c r="R164" s="27">
        <f>COUNTIF($F11:$F151,"=5")</f>
        <v>1</v>
      </c>
      <c r="S164" s="47">
        <f>COUNTIF($F11:$F151,"=6")</f>
        <v>0</v>
      </c>
      <c r="T164" s="26"/>
      <c r="U164" s="27"/>
      <c r="V164" s="27"/>
      <c r="W164" s="53"/>
      <c r="X164" s="26"/>
      <c r="Y164" s="27"/>
      <c r="Z164" s="47"/>
    </row>
    <row r="165" spans="1:26" ht="17.25" customHeight="1" thickBot="1">
      <c r="A165" s="397" t="s">
        <v>2</v>
      </c>
      <c r="B165" s="398"/>
      <c r="C165" s="398"/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26">
        <f>COUNTIF($C11:$C151,"=1")</f>
        <v>4</v>
      </c>
      <c r="O165" s="27">
        <f>COUNTIF($C11:$C151,"=2")</f>
        <v>2</v>
      </c>
      <c r="P165" s="47">
        <f>COUNTIF($C11:$C151,"=3")</f>
        <v>4</v>
      </c>
      <c r="Q165" s="156">
        <f>COUNTIF($C11:$C151,"=4")</f>
        <v>3</v>
      </c>
      <c r="R165" s="27">
        <f>COUNTIF($C11:$C151,"=5")</f>
        <v>2</v>
      </c>
      <c r="S165" s="47">
        <f>COUNTIF($C11:$C151,"=6")</f>
        <v>2</v>
      </c>
      <c r="T165" s="26"/>
      <c r="U165" s="27"/>
      <c r="V165" s="27"/>
      <c r="W165" s="53"/>
      <c r="X165" s="26"/>
      <c r="Y165" s="27"/>
      <c r="Z165" s="47"/>
    </row>
    <row r="166" spans="1:26" ht="17.25" customHeight="1" thickBot="1">
      <c r="A166" s="397" t="s">
        <v>0</v>
      </c>
      <c r="B166" s="398"/>
      <c r="C166" s="398"/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26">
        <f>COUNTIF($D11:$D151,"=1")</f>
        <v>5</v>
      </c>
      <c r="O166" s="27">
        <f>COUNTIF($D11:$D151,"=2")</f>
        <v>5</v>
      </c>
      <c r="P166" s="47">
        <f>COUNTIF($D11:$D151,"=3")</f>
        <v>2</v>
      </c>
      <c r="Q166" s="156">
        <f>COUNTIF($D11:$D151,"=4")</f>
        <v>7</v>
      </c>
      <c r="R166" s="27">
        <f>COUNTIF($D11:$D151,"=5")</f>
        <v>3</v>
      </c>
      <c r="S166" s="47">
        <f>COUNTIF($D11:$D151,"=6")-1</f>
        <v>3</v>
      </c>
      <c r="T166" s="90"/>
      <c r="U166" s="91"/>
      <c r="V166" s="91"/>
      <c r="W166" s="76"/>
      <c r="X166" s="90"/>
      <c r="Y166" s="91"/>
      <c r="Z166" s="92"/>
    </row>
    <row r="167" spans="1:26" ht="19.5" hidden="1" thickBot="1">
      <c r="A167" s="28"/>
      <c r="B167" s="417" t="s">
        <v>48</v>
      </c>
      <c r="C167" s="418"/>
      <c r="D167" s="418"/>
      <c r="E167" s="418"/>
      <c r="F167" s="419"/>
      <c r="G167" s="29" t="e">
        <f>SUM(G24,G113,G58,#REF!,G104,G156,G149,#REF!,#REF!)</f>
        <v>#REF!</v>
      </c>
      <c r="H167" s="28"/>
      <c r="I167" s="28"/>
      <c r="J167" s="28"/>
      <c r="K167" s="28"/>
      <c r="L167" s="28"/>
      <c r="S167" s="1"/>
      <c r="T167" s="26" t="e">
        <f>T163*#REF!</f>
        <v>#REF!</v>
      </c>
      <c r="U167" s="27" t="e">
        <f>U163*#REF!</f>
        <v>#REF!</v>
      </c>
      <c r="V167" s="27" t="e">
        <f>V163*#REF!</f>
        <v>#REF!</v>
      </c>
      <c r="W167" s="47" t="e">
        <f>W163*#REF!+3</f>
        <v>#REF!</v>
      </c>
      <c r="X167" s="26" t="e">
        <f>X163*#REF!</f>
        <v>#REF!</v>
      </c>
      <c r="Y167" s="27" t="e">
        <f>Y163*#REF!</f>
        <v>#REF!</v>
      </c>
      <c r="Z167" s="47" t="e">
        <f>Z163*#REF!+4.5</f>
        <v>#REF!</v>
      </c>
    </row>
    <row r="168" spans="1:26" ht="19.5" hidden="1" thickBot="1">
      <c r="A168" s="28"/>
      <c r="B168" s="417" t="s">
        <v>92</v>
      </c>
      <c r="C168" s="418"/>
      <c r="D168" s="418"/>
      <c r="E168" s="418"/>
      <c r="F168" s="419"/>
      <c r="G168" s="29" t="e">
        <f>SUM(G25,G113,G59,#REF!,G105,G150,#REF!)</f>
        <v>#REF!</v>
      </c>
      <c r="H168" s="28"/>
      <c r="I168" s="28"/>
      <c r="J168" s="28"/>
      <c r="K168" s="28"/>
      <c r="L168" s="28"/>
      <c r="T168" s="432" t="e">
        <f>SUM(T167:W167)</f>
        <v>#REF!</v>
      </c>
      <c r="U168" s="433"/>
      <c r="V168" s="433"/>
      <c r="W168" s="434"/>
      <c r="X168" s="414" t="e">
        <f>SUM(X167:Z167)</f>
        <v>#REF!</v>
      </c>
      <c r="Y168" s="415"/>
      <c r="Z168" s="416"/>
    </row>
    <row r="169" spans="1:12" ht="18.75" hidden="1">
      <c r="A169" s="28"/>
      <c r="B169" s="417" t="s">
        <v>91</v>
      </c>
      <c r="C169" s="418"/>
      <c r="D169" s="418"/>
      <c r="E169" s="418"/>
      <c r="F169" s="419"/>
      <c r="G169" s="67" t="e">
        <f>SUM(G26,G60,#REF!,G106,G156,G151,#REF!)</f>
        <v>#REF!</v>
      </c>
      <c r="H169" s="28"/>
      <c r="I169" s="28"/>
      <c r="J169" s="28"/>
      <c r="K169" s="28"/>
      <c r="L169" s="28"/>
    </row>
    <row r="170" spans="14:20" ht="18.75" customHeight="1">
      <c r="N170" s="424">
        <f>G18+G22+G30+G33+G36+G39+G42+G45+G48+G51+G54+G57+G62+G66+G70+G71+G72+G82+G93+G94+G122+G127+G136+G147+G153</f>
        <v>76.5</v>
      </c>
      <c r="O170" s="425"/>
      <c r="P170" s="426"/>
      <c r="Q170" s="424">
        <f>G13+G14+G65+G75+G78+G79+G83+G86+G90+G97+G100+G103+G117+G118+G121+G123+G124+G130+G133+G139+G142+G143+G144+G148+G154+G155+G158</f>
        <v>80.5</v>
      </c>
      <c r="R170" s="425"/>
      <c r="S170" s="426"/>
      <c r="T170" s="1"/>
    </row>
    <row r="171" spans="2:20" ht="22.5" customHeight="1">
      <c r="B171" s="144" t="s">
        <v>142</v>
      </c>
      <c r="C171" s="420"/>
      <c r="D171" s="421"/>
      <c r="E171" s="421"/>
      <c r="F171" s="421"/>
      <c r="G171" s="421"/>
      <c r="I171" s="422" t="s">
        <v>143</v>
      </c>
      <c r="J171" s="423"/>
      <c r="K171" s="423"/>
      <c r="N171" s="427">
        <f>N170+Q170</f>
        <v>157</v>
      </c>
      <c r="O171" s="428"/>
      <c r="P171" s="428"/>
      <c r="Q171" s="428"/>
      <c r="R171" s="428"/>
      <c r="S171" s="428"/>
      <c r="T171" s="1"/>
    </row>
    <row r="173" spans="2:11" ht="18.75">
      <c r="B173" s="144" t="s">
        <v>131</v>
      </c>
      <c r="C173" s="429"/>
      <c r="D173" s="430"/>
      <c r="E173" s="430"/>
      <c r="F173" s="430"/>
      <c r="G173" s="430"/>
      <c r="H173" s="144"/>
      <c r="I173" s="422" t="s">
        <v>132</v>
      </c>
      <c r="J173" s="423"/>
      <c r="K173" s="431"/>
    </row>
  </sheetData>
  <sheetProtection/>
  <mergeCells count="65">
    <mergeCell ref="A150:B150"/>
    <mergeCell ref="A59:B59"/>
    <mergeCell ref="B169:F169"/>
    <mergeCell ref="A166:M166"/>
    <mergeCell ref="A156:B156"/>
    <mergeCell ref="A163:M163"/>
    <mergeCell ref="C173:G173"/>
    <mergeCell ref="I173:K173"/>
    <mergeCell ref="T168:W168"/>
    <mergeCell ref="A58:B58"/>
    <mergeCell ref="A60:B60"/>
    <mergeCell ref="A106:B106"/>
    <mergeCell ref="A104:B104"/>
    <mergeCell ref="A105:B105"/>
    <mergeCell ref="A151:B151"/>
    <mergeCell ref="A149:B149"/>
    <mergeCell ref="X168:Z168"/>
    <mergeCell ref="B167:F167"/>
    <mergeCell ref="A165:M165"/>
    <mergeCell ref="C171:G171"/>
    <mergeCell ref="B168:F168"/>
    <mergeCell ref="I171:K171"/>
    <mergeCell ref="N170:P170"/>
    <mergeCell ref="Q170:S170"/>
    <mergeCell ref="N171:S171"/>
    <mergeCell ref="A1:Z1"/>
    <mergeCell ref="A25:B25"/>
    <mergeCell ref="A26:B26"/>
    <mergeCell ref="A27:Y27"/>
    <mergeCell ref="A24:B24"/>
    <mergeCell ref="D4:D7"/>
    <mergeCell ref="E4:F4"/>
    <mergeCell ref="N2:Y2"/>
    <mergeCell ref="H3:H7"/>
    <mergeCell ref="I3:L3"/>
    <mergeCell ref="T3:V4"/>
    <mergeCell ref="A164:M164"/>
    <mergeCell ref="A61:Y61"/>
    <mergeCell ref="A107:Y107"/>
    <mergeCell ref="A113:B113"/>
    <mergeCell ref="A152:Y152"/>
    <mergeCell ref="A157:Y157"/>
    <mergeCell ref="A159:B159"/>
    <mergeCell ref="A108:Y108"/>
    <mergeCell ref="A114:Y114"/>
    <mergeCell ref="N6:Y6"/>
    <mergeCell ref="A9:Y9"/>
    <mergeCell ref="W3:Y4"/>
    <mergeCell ref="I4:I7"/>
    <mergeCell ref="J5:J7"/>
    <mergeCell ref="K5:K7"/>
    <mergeCell ref="L5:L7"/>
    <mergeCell ref="M3:M7"/>
    <mergeCell ref="N3:P4"/>
    <mergeCell ref="Q3:S4"/>
    <mergeCell ref="A10:Y10"/>
    <mergeCell ref="A2:A7"/>
    <mergeCell ref="B2:B7"/>
    <mergeCell ref="C2:F3"/>
    <mergeCell ref="C4:C7"/>
    <mergeCell ref="J4:L4"/>
    <mergeCell ref="E5:E7"/>
    <mergeCell ref="F5:F7"/>
    <mergeCell ref="G2:G7"/>
    <mergeCell ref="H2:M2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3" r:id="rId1"/>
  <rowBreaks count="3" manualBreakCount="3">
    <brk id="42" max="25" man="1"/>
    <brk id="86" max="25" man="1"/>
    <brk id="127" max="25" man="1"/>
  </rowBreaks>
  <ignoredErrors>
    <ignoredError sqref="H140 H28 H31 H34 H37 H40 H43 H46 H49 H125 G26:H26 H63 H95 H68 H76 H80 H87 H91" formulaRange="1"/>
    <ignoredError sqref="W167" formula="1"/>
    <ignoredError sqref="A28 A109:A1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Мельников</cp:lastModifiedBy>
  <cp:lastPrinted>2015-05-13T10:58:11Z</cp:lastPrinted>
  <dcterms:created xsi:type="dcterms:W3CDTF">1998-03-25T14:18:11Z</dcterms:created>
  <dcterms:modified xsi:type="dcterms:W3CDTF">2015-05-19T05:35:47Z</dcterms:modified>
  <cp:category/>
  <cp:version/>
  <cp:contentType/>
  <cp:contentStatus/>
</cp:coreProperties>
</file>